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32760" windowWidth="28335" windowHeight="12060" tabRatio="900" activeTab="1"/>
  </bookViews>
  <sheets>
    <sheet name="Р3 100 ЮЛ" sheetId="1" r:id="rId1"/>
    <sheet name="Р1 200 недвиж" sheetId="2" r:id="rId2"/>
    <sheet name=" Р1 600 дороги" sheetId="3" r:id="rId3"/>
    <sheet name="Р2 400 Транспорт" sheetId="4" r:id="rId4"/>
    <sheet name="Р2 движ им более100 т.р" sheetId="5" r:id="rId5"/>
    <sheet name="Р2 ОЦДИ от 50 до 100 т.р" sheetId="6" r:id="rId6"/>
    <sheet name="Р2 ОЦДИ менее 50 т.р" sheetId="7" r:id="rId7"/>
    <sheet name="Р2 акции" sheetId="8" r:id="rId8"/>
    <sheet name="бесхозяйное" sheetId="9" r:id="rId9"/>
  </sheets>
  <definedNames/>
  <calcPr fullCalcOnLoad="1"/>
</workbook>
</file>

<file path=xl/sharedStrings.xml><?xml version="1.0" encoding="utf-8"?>
<sst xmlns="http://schemas.openxmlformats.org/spreadsheetml/2006/main" count="4942" uniqueCount="3162">
  <si>
    <t>ликвидировано по решению суда</t>
  </si>
  <si>
    <t>1057000377356</t>
  </si>
  <si>
    <t>636930 Томская обл., Первомайский район, п.Улу-Юл</t>
  </si>
  <si>
    <t xml:space="preserve">
02.03.2005 ликвидировано по решению суда, Определение арбитр суда
 А67-3415/2005 от 02.02.2011г. о завершении конкурсного производства</t>
  </si>
  <si>
    <t>нет сведений в ЕГРЮЛ</t>
  </si>
  <si>
    <t>19.04.2010</t>
  </si>
  <si>
    <t>24.08.2012 ликвидировано</t>
  </si>
  <si>
    <t>70:12:0203003:1238</t>
  </si>
  <si>
    <t>Рабочая станция HP 6300 Pro (BOF57EA) с предустановленной операционной системой Windows 7 Pro x64bit c программным обеспечением</t>
  </si>
  <si>
    <t>Монитор HP (LV916AA)</t>
  </si>
  <si>
    <t>Комплект бортового навигационно-связного оборудования ГЛОНАСС или ГЛОНАСС-GPS для оснащения транспортных средств станций и отделений скорой медицинской помощи Томской области с вводом в эксплуатацию</t>
  </si>
  <si>
    <t>дог пож 121/13 от 05.04.2013, передаточный акт от 05.05.2013,
 расп главы от 30.04.2013 №129-р</t>
  </si>
  <si>
    <t>129-р от 30.04.2013</t>
  </si>
  <si>
    <t>Расп о списании 18.03.2013 № 82-р</t>
  </si>
  <si>
    <t>расп от 24.04.2013 №125-р о передаче в Куяновскую СОШ</t>
  </si>
  <si>
    <t>нет (Администрация)
24.04.2013 (Куян шк)</t>
  </si>
  <si>
    <t xml:space="preserve">24.04.2013 (Администрация)
</t>
  </si>
  <si>
    <t>129-р от 30.04.2013 (дог пож 121/13 от 05.04.2013 из Казны ТО)</t>
  </si>
  <si>
    <t>изменение площади произошло в связи переоформлением те.паспорта справка ТОЦТИ от 19.04.2013 №377</t>
  </si>
  <si>
    <t>13 шт.</t>
  </si>
  <si>
    <t>20192</t>
  </si>
  <si>
    <t>Сооружение теплосеть</t>
  </si>
  <si>
    <t>наружная  теплосеть</t>
  </si>
  <si>
    <t>РД от 24.11.2011 №104
"Об утв Устава…"
расп Главы от 04.07.2012 № 221-р "О закреплении имущества"</t>
  </si>
  <si>
    <t>расп главы о списании 
211-р от 02.07.2012</t>
  </si>
  <si>
    <t>реквизиты распоряжения (постановления)
 о передаче ОЦДИ</t>
  </si>
  <si>
    <t>бревенчатое</t>
  </si>
  <si>
    <t>автомобиль ИЖ 2715</t>
  </si>
  <si>
    <t>п.Новый, ул.Школьная,   7/2</t>
  </si>
  <si>
    <t>ДЮСШ</t>
  </si>
  <si>
    <t>270/0,75</t>
  </si>
  <si>
    <t>от 02.03.2010</t>
  </si>
  <si>
    <t>Нежилое сооружение (ферма)</t>
  </si>
  <si>
    <t>Баян концертный</t>
  </si>
  <si>
    <t>Распор 195-р от 28.06.2010 
передача в ОУ</t>
  </si>
  <si>
    <t>№06/015/2011-505
11.05.2011</t>
  </si>
  <si>
    <t>Муниципальное автономное учреждение 
"Централизованная клубная система Первомайского района"</t>
  </si>
  <si>
    <t>212-р от 02.07.2012 от Администрации</t>
  </si>
  <si>
    <t>217-р от 04.07.2012</t>
  </si>
  <si>
    <t>Муниципальное бюджетное образовательное учреждение 
основная общеобразовательная школа п.Новый</t>
  </si>
  <si>
    <t>Муниципальное бюджетное общеобразовательное
 учреждение Беляйская основная общеобразовательная школа</t>
  </si>
  <si>
    <t>площадь 
по старому тех паспорту 194,2</t>
  </si>
  <si>
    <t>Султанова Елена 
Владимировна</t>
  </si>
  <si>
    <t>с.Первомайское, ул.Коммунистическая,  7</t>
  </si>
  <si>
    <t>МАУ "Первомайский районный краеведческий музей"</t>
  </si>
  <si>
    <t>с.Первомайское, ул.Кольцова, 1 строение 1</t>
  </si>
  <si>
    <t>Постановление администрации 
Первомайского сельского поселения 
от 03.08.2012 №119 о присвоении адреса 
ул.Кольцова, 1 строение 1</t>
  </si>
  <si>
    <t>Постановление администрации 
Первомайского сельского поселения 
от 03.08.2012 №119 о присвоении адреса 
ул.Кольцова, 1 строение 2</t>
  </si>
  <si>
    <t>с.Первомайское, ул.Кольцова, 1 строение 2</t>
  </si>
  <si>
    <t>Базовое рабочее место педагогического работника образовательного учреждения начального общего образования</t>
  </si>
  <si>
    <t>Базовое рабочее место обучающегося образовательного учреждения основного общего образования (для слабовидящих обучающихся)</t>
  </si>
  <si>
    <t>УАЗ 396252-03
инв № 110105000000019</t>
  </si>
  <si>
    <t>ГАЗ 31519 УАЗ-31519</t>
  </si>
  <si>
    <t>Трактор МТЗ-82
 инв № 110105000000029</t>
  </si>
  <si>
    <t>Автомобиль 396295-336</t>
  </si>
  <si>
    <t>???</t>
  </si>
  <si>
    <t>Ап-т ИВЛ АДР ИВЛ стр.JV 100</t>
  </si>
  <si>
    <t>Машина стиральная автомат Л-10-322 Вязьма</t>
  </si>
  <si>
    <t>Машина стиральная  Л-15-221 Вязьма</t>
  </si>
  <si>
    <t>Ап-т ИВЛ для новорожденых-реаниматор АДМП 01</t>
  </si>
  <si>
    <t>флюрограф цифровой малодозовый стационарный ФЦС "РЕНТЕХ"</t>
  </si>
  <si>
    <t>с.Сергеево</t>
  </si>
  <si>
    <t>изменился адрес был Сахалинка, 24б стал Сахалинка, 28 адресная справка от 25.04.2012 №70</t>
  </si>
  <si>
    <t>ФАП (быв.дом животноводов)</t>
  </si>
  <si>
    <t>39-1-40, 39-1-59
39-1-85 (д/с)
2-19-82
 (бух. Вертинская Ольга)</t>
  </si>
  <si>
    <t>352311,44 руб.
(рыночная стоимость)</t>
  </si>
  <si>
    <t>сооружение ДШИ</t>
  </si>
  <si>
    <t>Автомобиль УАЗ 39629</t>
  </si>
  <si>
    <t>М 245 ЕУ</t>
  </si>
  <si>
    <t>М 279 ХМ</t>
  </si>
  <si>
    <t>41-1-33, 2-19-82
 (бух. Вертинская Ольга)</t>
  </si>
  <si>
    <t>помещение в нежилом 
двухэтажном кирпичном здании с подвалом</t>
  </si>
  <si>
    <t>Исключить из реестра в связи с регистрацией права на на Томскую область</t>
  </si>
  <si>
    <t>Здание школьных мастерских, 1980</t>
  </si>
  <si>
    <t>М209ЕУ70</t>
  </si>
  <si>
    <t>5171 ТОА</t>
  </si>
  <si>
    <t>трехэтажное кирпичное</t>
  </si>
  <si>
    <t>двухэтажное, кирпичное</t>
  </si>
  <si>
    <t>Гараж ш/блочный(шк), 1992</t>
  </si>
  <si>
    <t>акт от 14.02.2013 (о передаче в ОУ школе)</t>
  </si>
  <si>
    <t>Расп 43-р от 14.02.2013</t>
  </si>
  <si>
    <t>Расп 43-р от 14.02.2013 (имущество от д/с Радуга)</t>
  </si>
  <si>
    <t>компьютер компьютер</t>
  </si>
  <si>
    <t>принтер лазерный принтер лазерный HP Laser Jet 1320</t>
  </si>
  <si>
    <t xml:space="preserve">весы настольные </t>
  </si>
  <si>
    <t xml:space="preserve">спортивный уголок </t>
  </si>
  <si>
    <t>метод.литература метод.литература</t>
  </si>
  <si>
    <t xml:space="preserve">метод.литература </t>
  </si>
  <si>
    <t xml:space="preserve">игровая площадка </t>
  </si>
  <si>
    <t>п.Орехово, ул.Ленина, 7а</t>
  </si>
  <si>
    <t>п.Орехово, ул.Ленина, 2а</t>
  </si>
  <si>
    <t>п.Улу-Юл, ул.Пролетрская, 40</t>
  </si>
  <si>
    <t>числится в реестре (в казне)</t>
  </si>
  <si>
    <t>30-5-30
44-2-44 (бух. Якаева Наталья)
9016090618 (Алла Николаевна)</t>
  </si>
  <si>
    <t>Автобус ПАЗ 32053</t>
  </si>
  <si>
    <t>ГАЗ 53 самосвал</t>
  </si>
  <si>
    <t xml:space="preserve">ПАЗ 32050 </t>
  </si>
  <si>
    <t>Трактор Т-25</t>
  </si>
  <si>
    <t>Автомобильная дорога - подъезд к д.Вознесенка</t>
  </si>
  <si>
    <t>Пользователи</t>
  </si>
  <si>
    <t>двухэтажное кирпичное с подвалом</t>
  </si>
  <si>
    <t>принят из Администрации района
передан в Улу-Юльское с/п РД от 24.09.2009 № 345</t>
  </si>
  <si>
    <t>Муниципальное бюджетное общобразовательное учреждение Ореховская средняя общеобразовательная школа Первомайского района</t>
  </si>
  <si>
    <t>Муниципальное автономное учреждение "Централизованная клубная система Первомайского района"</t>
  </si>
  <si>
    <t>дог ОУ № 33 от 14.06.2005</t>
  </si>
  <si>
    <t>30-3-32
44-2-44 (бух. Якаева Наталья)</t>
  </si>
  <si>
    <t>принят из казны ТО 
передан в казну Первом с/п РД от 29.04.2010 № 384, дог пожертв №5/10 от 29.04.2010</t>
  </si>
  <si>
    <t>есть</t>
  </si>
  <si>
    <t>одноэтажное деревянное</t>
  </si>
  <si>
    <t>Авт. ИЖ-27151</t>
  </si>
  <si>
    <t>РУО</t>
  </si>
  <si>
    <t>Автобус КАВЗ 397651 
Березовка</t>
  </si>
  <si>
    <t>Автобус КАВЗ 
Комсомольск</t>
  </si>
  <si>
    <t>Автобус КАВЗ  Ежи</t>
  </si>
  <si>
    <t>Автобус КАВЗ 397651
Сергеево</t>
  </si>
  <si>
    <t>выписка из реестра 
от 18.02.2010 № 112, 
Реш малого совета № 53 от 28.05.1993, Пост ВС РФ 3020-1 от 27.12.1991 г.</t>
  </si>
  <si>
    <t>одноэтажное кирпичное здание</t>
  </si>
  <si>
    <t>Пост от 11.04.2006 №83 "О ликвидации..";
Пост от 14.11.2008 № 199 "О внесении изменений в Пост 83 от 11.04.2006" - председатель комиссии;
Пост от 14.07.2010 № 132 "О внесении изменений в П 83.." новый состав комиссии;
П 57 от 21.03.2013 изменения в состав комиссии юрист</t>
  </si>
  <si>
    <t>покрытие грунтовое</t>
  </si>
  <si>
    <t>трубы железобетонные</t>
  </si>
  <si>
    <t>10п.м./1 шт.</t>
  </si>
  <si>
    <t>одноэтажное кирпичное</t>
  </si>
  <si>
    <t>Н 429 ОВ 70</t>
  </si>
  <si>
    <t>Автомобиль УАЗ 3962</t>
  </si>
  <si>
    <t>А 931 ХН</t>
  </si>
  <si>
    <t>420-р от 28.12.05  о передаче в оперативное управление</t>
  </si>
  <si>
    <t>гараж 1984</t>
  </si>
  <si>
    <t>20185</t>
  </si>
  <si>
    <t>здание прачки</t>
  </si>
  <si>
    <t>принят в казну от администрации 100-р от 06.04.2011 для передачи в Ореховскую школу 104-р от 12.04.2011</t>
  </si>
  <si>
    <t>2/0000059</t>
  </si>
  <si>
    <t>Трактор МТЗ-82</t>
  </si>
  <si>
    <t>Трактор МТЗ-82 л</t>
  </si>
  <si>
    <t>дог пож.№ 124/10 от 26.05.2010
 акт приема передачи от 26.05.2010
Расп Админ ТО от 26.05.2010 № 443-ра</t>
  </si>
  <si>
    <t>20164</t>
  </si>
  <si>
    <t>Решение Первомайского районного суда Томской области от 03.09.2010</t>
  </si>
  <si>
    <t>20174</t>
  </si>
  <si>
    <t xml:space="preserve">эл.плита ЗВИ 401\10 </t>
  </si>
  <si>
    <t xml:space="preserve">эл.плита ЗВИ 401\11 </t>
  </si>
  <si>
    <t xml:space="preserve">стиральная машина EVGO EWP5535 </t>
  </si>
  <si>
    <t xml:space="preserve">пылесос SHarp  EC-8400C-R </t>
  </si>
  <si>
    <t>шкаф шкаф</t>
  </si>
  <si>
    <t>шкаф гардеробный двухдверный</t>
  </si>
  <si>
    <t xml:space="preserve">кабинки </t>
  </si>
  <si>
    <t xml:space="preserve">          27747,50</t>
  </si>
  <si>
    <t xml:space="preserve">          11420,00</t>
  </si>
  <si>
    <t xml:space="preserve">           5683,20</t>
  </si>
  <si>
    <t xml:space="preserve">           8000,00</t>
  </si>
  <si>
    <t xml:space="preserve">            853,21</t>
  </si>
  <si>
    <t xml:space="preserve">            649,12</t>
  </si>
  <si>
    <t xml:space="preserve">            120,00</t>
  </si>
  <si>
    <t xml:space="preserve">            450,00</t>
  </si>
  <si>
    <t xml:space="preserve">          15771,21</t>
  </si>
  <si>
    <t xml:space="preserve">           3890,20</t>
  </si>
  <si>
    <t xml:space="preserve">           6692,22</t>
  </si>
  <si>
    <t xml:space="preserve">           5293,80</t>
  </si>
  <si>
    <t xml:space="preserve">           3692,57</t>
  </si>
  <si>
    <t xml:space="preserve">          19425,00</t>
  </si>
  <si>
    <t xml:space="preserve">          16463,02</t>
  </si>
  <si>
    <t xml:space="preserve">          14515,62</t>
  </si>
  <si>
    <t xml:space="preserve">          11969,02</t>
  </si>
  <si>
    <t xml:space="preserve">           7789,60</t>
  </si>
  <si>
    <t xml:space="preserve">           4879,20</t>
  </si>
  <si>
    <t xml:space="preserve">           5077,56</t>
  </si>
  <si>
    <t>расп 43-р от 14.02.2013 от д/с Радуга
 в школу п.Новый</t>
  </si>
  <si>
    <t>43-р от 14.02.2013</t>
  </si>
  <si>
    <t>Муниципальное бюджетное образовательное
 учреждение основная общеобразовательная школа п.Новый</t>
  </si>
  <si>
    <t>2/0000160</t>
  </si>
  <si>
    <t>2/0000161</t>
  </si>
  <si>
    <t>2/0000162</t>
  </si>
  <si>
    <t>2/0000163</t>
  </si>
  <si>
    <t>2/0000164</t>
  </si>
  <si>
    <t>2/0000165</t>
  </si>
  <si>
    <t>2/0000166</t>
  </si>
  <si>
    <t>2/0000167</t>
  </si>
  <si>
    <t>2/0000168</t>
  </si>
  <si>
    <t>2/0000169</t>
  </si>
  <si>
    <t>2/0000170</t>
  </si>
  <si>
    <t>2/0000171</t>
  </si>
  <si>
    <t>2/0000172</t>
  </si>
  <si>
    <t>2/0000173</t>
  </si>
  <si>
    <t>2/0000174</t>
  </si>
  <si>
    <t>2/0000175</t>
  </si>
  <si>
    <t>2/0000176</t>
  </si>
  <si>
    <t>2/0000177</t>
  </si>
  <si>
    <t>2/0000178</t>
  </si>
  <si>
    <t>2/0000179</t>
  </si>
  <si>
    <t>2/0000180</t>
  </si>
  <si>
    <t>2/0000181</t>
  </si>
  <si>
    <t>2/0000182</t>
  </si>
  <si>
    <t>2/0000183</t>
  </si>
  <si>
    <t>2/0000184</t>
  </si>
  <si>
    <t>2/0000185</t>
  </si>
  <si>
    <t>2/0000186</t>
  </si>
  <si>
    <t>2/0000187</t>
  </si>
  <si>
    <t>2/0000188</t>
  </si>
  <si>
    <t>2/0000189</t>
  </si>
  <si>
    <t>2/0000190</t>
  </si>
  <si>
    <t>2/0000191</t>
  </si>
  <si>
    <t>2/0000192</t>
  </si>
  <si>
    <t>двухэтажное 
кирпичное здание с подвалом</t>
  </si>
  <si>
    <t>бюджетное</t>
  </si>
  <si>
    <t>20091</t>
  </si>
  <si>
    <t>20092</t>
  </si>
  <si>
    <t>площадь 
по старому тех паспорту от 23.05.2008 80,1</t>
  </si>
  <si>
    <t>с.Первомайское, ул.Коммунистическая,  3</t>
  </si>
  <si>
    <t>221-10 
2-14-76 (бух)</t>
  </si>
  <si>
    <t>МОУ Вознесенская НОШ</t>
  </si>
  <si>
    <t>Принтер  Xerox Phaser 3250DN (А4, 1200х1200dpi, 28ppm, 32MB, PCL6, PS3, duplex, USB2.0,  ETHERNET) (3250V_DN)</t>
  </si>
  <si>
    <t>Принтер  Xerox Phaser 3435DN (А4, 1200х1200dpi, 33ppm, 64 (320)MB, duplex, USB2.0, LPT, ETHERNET) (3435V_DN)</t>
  </si>
  <si>
    <t>кол-во, шт</t>
  </si>
  <si>
    <t>Концентратор медицинский кислородный Ньюлайф Элит Дьюал</t>
  </si>
  <si>
    <t>Дата прекращения права муниципальной собственности</t>
  </si>
  <si>
    <t>с.Первомайское, ул.Кольцова, 1 строение 3</t>
  </si>
  <si>
    <t>Постановление администрации 
Первомайского сельского поселения 
от 03.08.2012 №119 о присвоении адреса 
ул.Кольцова, 1 строение 3</t>
  </si>
  <si>
    <t>перепланировка и реконструкция 
(снесли старые тамбуры и построили новые) в 2010-2011 году;
 Перевод из жилого в нежилое распоряжение 295-р от 14.09.2012
 уведомление от 17.09.2012</t>
  </si>
  <si>
    <t>54 от 12.02.2008</t>
  </si>
  <si>
    <t>34 от 14.09.2005</t>
  </si>
  <si>
    <t>29 от 16.12.2005</t>
  </si>
  <si>
    <t>двухэтажное
 кирпичное</t>
  </si>
  <si>
    <t>ПОДГОТОВИТЬ СПИСАНИЕ</t>
  </si>
  <si>
    <t xml:space="preserve"> п.Аргат-Юл, ул.Железнодорожная, 14 </t>
  </si>
  <si>
    <t>Кусков Валерий Григорьевич
Еремеев Сергей Фролович (председатель ликвидационной комиссии)</t>
  </si>
  <si>
    <t>П от 29.12.2011 № 297 "Об утв Устава…";
П от 23.01.2012 № 27 " О внес изм в П от 29.12.11 № 297…" изменение типа+имущество</t>
  </si>
  <si>
    <t>П от 12.01.2012 №9 "О создании…" изменение типа+имущество</t>
  </si>
  <si>
    <t>котельная</t>
  </si>
  <si>
    <t>2012, VIN X96322121C0716978</t>
  </si>
  <si>
    <t>583 руб. в мес. без НДС</t>
  </si>
  <si>
    <t>726 от 08.09.2010
ООО Континент-СП</t>
  </si>
  <si>
    <t>Постановление Главы администрации от 27.12.2010 № 276 " О создании …"</t>
  </si>
  <si>
    <t>передан в Куяновское с п 
Расп 232-р от 10.08.2010, 
дог пож от 10.08.10 № 10/10</t>
  </si>
  <si>
    <t>примечание</t>
  </si>
  <si>
    <t xml:space="preserve">Дог пож 38/12 от 20.02.2012,
 акт п/пот 20.02.2012, расп Главы 97-р от 29.03.12 </t>
  </si>
  <si>
    <t>2-17-34
2-17-03 гл.бух. Татьяна Андреевна
2-17-03 Лена Давыдова (в декр отп), Наталья (бух по имущ)
2-30-44 (юрист Станислав)</t>
  </si>
  <si>
    <t>Аппарат ультразвуковой диагностический Sonix MDP  в комплекте</t>
  </si>
  <si>
    <t>Распор Админ ТО от 13.06.2012 № 547-ра, 
акт приема-передачи от 02.07.2012</t>
  </si>
  <si>
    <t>Механическое оборудование (сцена)</t>
  </si>
  <si>
    <t>списан расп 215-р от 04.07.2012</t>
  </si>
  <si>
    <t>Отдел культуры</t>
  </si>
  <si>
    <t>ГАЗ 32213 
цвет белый</t>
  </si>
  <si>
    <t>расп главы 249-р от 19.07.2012 о включении 
в реестр и передаче в ОУ ЦРБ</t>
  </si>
  <si>
    <t>70:12:0203001:1804</t>
  </si>
  <si>
    <t>70:12:0203003:876</t>
  </si>
  <si>
    <t>нет сведений</t>
  </si>
  <si>
    <t>Муниципальное автономное учреждение
 "Информационно-консультационный центр "Первомайский Агро-Центр""</t>
  </si>
  <si>
    <t>Решение суда</t>
  </si>
  <si>
    <t>2-19-46 факс, 2-22-54 приемная</t>
  </si>
  <si>
    <t>2-28-83
2-19-69 (бух)
2-11-11 (гл.бух Елена Виктор)</t>
  </si>
  <si>
    <t>3-31-35 
(бух Ольга Борисовна)</t>
  </si>
  <si>
    <t>25 от 20.05.2003</t>
  </si>
  <si>
    <t>АРС (Авторазливочная 
станция)</t>
  </si>
  <si>
    <t xml:space="preserve">Двиг.№ 103477
Шасси № 385701
</t>
  </si>
  <si>
    <t xml:space="preserve">Двиг № 106212
Шасси № 385928
</t>
  </si>
  <si>
    <t>Гастрофиброскоп в комплекте с источником света и эндоскопическим отсасывателем</t>
  </si>
  <si>
    <t>расп Админи ТО от 23.10.12 № 925-ра, дог пож 371/12 от 23.10.12</t>
  </si>
  <si>
    <t>Автоматический гематологический анализатор Hemolux 19, производства Schenzhen Mindray Bio-Medical Electronics Co, Ltd, КНР</t>
  </si>
  <si>
    <t>расп Админи ТО от 23.10.12 № 936-ра, дог пож 377/12 от 24.10.12</t>
  </si>
  <si>
    <t>дата передаточного акта в ОУ 
(при наличии)</t>
  </si>
  <si>
    <t xml:space="preserve">
ПЕРВОНАЧАЛЬНАЯ 
СТОИМОСТЬ, руб.</t>
  </si>
  <si>
    <t xml:space="preserve">
ОСТАТОЧНАЯ
 СТОИМОСТЬ, руб.</t>
  </si>
  <si>
    <t>распорядительный документ о включении в перечень ОЦДИ</t>
  </si>
  <si>
    <t>Муниципальное бюджетное общеобразовательное учреждение Березовская средняя общеобразовательная школа</t>
  </si>
  <si>
    <t>Муниципальное бюджетное общеобразовательное учреждение Ежинская основная общеобразовательная школа</t>
  </si>
  <si>
    <t>одноэтажное брусовое</t>
  </si>
  <si>
    <t>списан Расп Гл от 05.02.2010 № 16-р</t>
  </si>
  <si>
    <t>М 280 ХМ</t>
  </si>
  <si>
    <t>ГАЗ 2752</t>
  </si>
  <si>
    <t>ГАЗ-3110</t>
  </si>
  <si>
    <t>М 937 МН</t>
  </si>
  <si>
    <t>Основание включения
 в реестр</t>
  </si>
  <si>
    <t>44 от 08.12.2005</t>
  </si>
  <si>
    <t>43 от 08.12.2005</t>
  </si>
  <si>
    <t>40 от 25.10.2005</t>
  </si>
  <si>
    <t>36 от 14.09.2005</t>
  </si>
  <si>
    <t>31 от 09.02.2005</t>
  </si>
  <si>
    <t>30 от 29.09.2004</t>
  </si>
  <si>
    <t>покрытие асфальтобетонное</t>
  </si>
  <si>
    <r>
      <t xml:space="preserve">ОГОУ "Асиновский детский дом" </t>
    </r>
    <r>
      <rPr>
        <sz val="10"/>
        <color indexed="8"/>
        <rFont val="MS Sans Serif"/>
        <family val="0"/>
      </rPr>
      <t xml:space="preserve">
дог № 107/10 от 01.11.2010 с 01.11.10 по 01.10.11 на неопределенный срок</t>
    </r>
  </si>
  <si>
    <t>Куяновское с/п 
оформляют как бесхозяйное</t>
  </si>
  <si>
    <t>20061</t>
  </si>
  <si>
    <t>20063</t>
  </si>
  <si>
    <t>Муниципальное автономное дошкольное образовательное учреждение детский сад общеразвивающего вида "Родничок" Первомайского района</t>
  </si>
  <si>
    <t>Наличие перечней имущества (недвиж и ОЦДИ)</t>
  </si>
  <si>
    <t>не треб</t>
  </si>
  <si>
    <t>перечень ОЦДИ на 01.01.2012</t>
  </si>
  <si>
    <t>МАОУ ДОД Первомайская детская школа искусств</t>
  </si>
  <si>
    <t>МАУ "Централизованная клубная 
система Первомайского района"</t>
  </si>
  <si>
    <t>мун контракт №0165300013511000035-0257841-01 от 14.06.2011
Распоряжение Губернатора 367-ра от 04.05.2011,
 распоряж Главы 120-р от 26.04.2011, дог к-п Г11-223 от 15.06.11, акт п/п от 15.06.2011</t>
  </si>
  <si>
    <t>нежилое брусчатое одноэтажное</t>
  </si>
  <si>
    <t>передан из Первомайской СОШ 
Новомаринский филиал
прислали отказ от права ОУ для передачи в казну 04.08.2011
передан в Куяновское с/п РД 77 от 25.08.2011, дог пож №12/11 от 25.08.2011, акт передачи от 25.08.2011</t>
  </si>
  <si>
    <t>Расп Департамента по управл гос.собств от 05.08.2011 №492, дог пож от 09.08.2011 № 174/11, расп Главы от 11.08.2011 №235-р</t>
  </si>
  <si>
    <t>Стол для переговоров</t>
  </si>
  <si>
    <t>Стол для сбора отходовССО-1</t>
  </si>
  <si>
    <t>Стол письменный однотумбовый</t>
  </si>
  <si>
    <t>Стол письменный цвет "Орех"</t>
  </si>
  <si>
    <t>Стол рабочий СР-3/900/600-Э</t>
  </si>
  <si>
    <t>Стол с мойкой для посуды СМО-6-3(1200*600*860мм; мойка 500*500*300мм)</t>
  </si>
  <si>
    <t>Суши-кейс "САКУРА"</t>
  </si>
  <si>
    <t>89138238017
2-13-95</t>
  </si>
  <si>
    <t>нежилое брусовое одноэтажное</t>
  </si>
  <si>
    <t>КАЗНА</t>
  </si>
  <si>
    <t>одноэтажное,арбалит</t>
  </si>
  <si>
    <t>Расп Гл от 14.10.2011 № 330-р
 о разделе на 2 помещения пом1 пл.184,7 кв.м., пом №2 пл.256,7 кв.м.</t>
  </si>
  <si>
    <t>2-17-74, 2-23-36 завуч Татьяна Митроф и Елена Анатольевна
2-19-82
 (бух. Вертинская Ольга Мих.)</t>
  </si>
  <si>
    <t>2-24-51, 2-27-76 (Оксана)</t>
  </si>
  <si>
    <t>2-22-52, 2-23-50 (гл.бух), 
2-21-85 казн
2-19-31 Приставка Вика
2-24-39 экон</t>
  </si>
  <si>
    <t>мост ч/з р.Тутанайка</t>
  </si>
  <si>
    <t>списан расп дек 2012</t>
  </si>
  <si>
    <t>ПТС 63КМ 951479
ХТА21043020926667
2002 г
двиг 2103 №6988487
ярко-белый</t>
  </si>
  <si>
    <t>Диван, цвет "Итальянский орех"</t>
  </si>
  <si>
    <t>Зеркало трюмо цвет тумбы "Орех"</t>
  </si>
  <si>
    <t>К-т из 3-х гастроемкостей к хол.витринам "САКУРА"</t>
  </si>
  <si>
    <t>Комбайн барный Gr2015-Блендер</t>
  </si>
  <si>
    <t>Кофеварка С.М.А.</t>
  </si>
  <si>
    <t>Кресло "СН 684"мягкое, подъемно-поворотное</t>
  </si>
  <si>
    <t>Кухонный Гарнитур, розовый</t>
  </si>
  <si>
    <t>Плита эл.4-х конфор.</t>
  </si>
  <si>
    <t>Полка настенная ПКТ-1200</t>
  </si>
  <si>
    <t>Полка настеннаяПКД-300</t>
  </si>
  <si>
    <t>Сокоохладитель</t>
  </si>
  <si>
    <t>Стеллаж цвет "Орех"</t>
  </si>
  <si>
    <t>расп 212-р от 02.07.2012 от Администрации в ЦКС</t>
  </si>
  <si>
    <t>Стол (подстолье"Тюльпан"), столешница прямоугольная</t>
  </si>
  <si>
    <t>Основы православной культуры.
4-5 классы. Электронное издание</t>
  </si>
  <si>
    <t>Основы светской этики. 
Электронное издание</t>
  </si>
  <si>
    <t>Основы светской этики. 
Учебное пособие для общеобразовательных учреждений</t>
  </si>
  <si>
    <t>с.Первомайское, ул. Ленинская, 95 строение 3, пом.1</t>
  </si>
  <si>
    <t>70-70-069/010/2010-402
от 24.03.2010</t>
  </si>
  <si>
    <t>нежилое одноэтажное, брусовое</t>
  </si>
  <si>
    <t>передан в сергеевское с/п РД 401 от 30.06.2010, дог пож от 30.06.2010 № 8/10</t>
  </si>
  <si>
    <t>передан в куяновское с/п РД 401 от 30.06.2010, дог пож от 30.06.2010 № 9/10</t>
  </si>
  <si>
    <t>передан через казну в Первом с/п 
расп 65-р от 23.03.2010, дог пож №4/10 от 29.03.2010</t>
  </si>
  <si>
    <t>Круковская Галина Анатольевна</t>
  </si>
  <si>
    <t>2-13-88</t>
  </si>
  <si>
    <t>Здание мастерских, 1968</t>
  </si>
  <si>
    <t>Гараж, 1967</t>
  </si>
  <si>
    <t>Сарай хозяйственный,1974</t>
  </si>
  <si>
    <t>М 660 ТС</t>
  </si>
  <si>
    <t>Типовой комплект
 кабинета физики</t>
  </si>
  <si>
    <t>ХТН531400К1276278</t>
  </si>
  <si>
    <t>А 273 ОС</t>
  </si>
  <si>
    <t>Каток</t>
  </si>
  <si>
    <t>60071</t>
  </si>
  <si>
    <t xml:space="preserve">
ПЕРВОНАЧАЛЬНАЯ 
СТОИМОСТЬ, тыс. руб.</t>
  </si>
  <si>
    <t>Хромых Людмила Дмитриевна</t>
  </si>
  <si>
    <t>МКП "Бюро землеустройства"</t>
  </si>
  <si>
    <t>Грибовский Иван Дмитриевич</t>
  </si>
  <si>
    <t>Автомобиль ВАЗ-21074 (2006)</t>
  </si>
  <si>
    <t>Дума Первомайского района</t>
  </si>
  <si>
    <t>дог пож № 67/10 от 29.03.2010</t>
  </si>
  <si>
    <t>двухэтажное кирпичное</t>
  </si>
  <si>
    <t>Балансовая стоимость, Руб.</t>
  </si>
  <si>
    <t>Остаточная стоимость, руб.</t>
  </si>
  <si>
    <t>двухэтажное 
кирпичное</t>
  </si>
  <si>
    <t>Муп редакция газеты
 "Заветы Ильича"</t>
  </si>
  <si>
    <t>ВАЗ 21074</t>
  </si>
  <si>
    <t>Автомобильная дорога - подъезд к д.Тиндерлинка</t>
  </si>
  <si>
    <t>В 077 ВТ</t>
  </si>
  <si>
    <t xml:space="preserve">передан в казну 100-р от 06.04.2011 для передачи в Ореховскую школу </t>
  </si>
  <si>
    <t>передан в Администрацию 
Первомайского района Расп Гл от 27.02.2010</t>
  </si>
  <si>
    <t xml:space="preserve">36-р от 27.02.2010 </t>
  </si>
  <si>
    <t>с.Первомайское, ул.Ленинская,  64</t>
  </si>
  <si>
    <t>ГАЗ 5204 бортовой учебный</t>
  </si>
  <si>
    <t>нет</t>
  </si>
  <si>
    <t>Руководитель</t>
  </si>
  <si>
    <t>ГАЗ 66</t>
  </si>
  <si>
    <t>ГАЗ 53-12</t>
  </si>
  <si>
    <t>Трактор ЮМЗ 6 АЛ</t>
  </si>
  <si>
    <t>МОУ Березовская СОШ</t>
  </si>
  <si>
    <t>телефон</t>
  </si>
  <si>
    <t>70-70-06/015/2011-790
15.06.2011</t>
  </si>
  <si>
    <t>70-70-06/010/2010-404
24.03.2010</t>
  </si>
  <si>
    <t>Спутниковая антена</t>
  </si>
  <si>
    <t xml:space="preserve">Получено свид-во 70-70-06/172/2011-398 от 05.09.2011 (70-АВ 165226)
включено в реестр в казну реестровый №20176 </t>
  </si>
  <si>
    <t>1037000377864</t>
  </si>
  <si>
    <t>Панова Алла Николаевна</t>
  </si>
  <si>
    <t>с.Первомайское, ул. Полевая, 17д</t>
  </si>
  <si>
    <t>70-70-06/132/2010-792
от 21.09.2010</t>
  </si>
  <si>
    <t>Одноэтажное кирпичное здание (гараж)</t>
  </si>
  <si>
    <t>п.Беляй, ул.Путейская, 1а</t>
  </si>
  <si>
    <t>№ 06/007/2006-475</t>
  </si>
  <si>
    <t>реестровый №</t>
  </si>
  <si>
    <t>Ковер бойцовский</t>
  </si>
  <si>
    <t>Стол бильярдный</t>
  </si>
  <si>
    <t>2003
ПТС 52 КС 448086
ХТН31020041199298</t>
  </si>
  <si>
    <t>передан в Первомайское с/п РД 77 от 25.08.2011, дог пож №13/11 от 25.08.2011, акт передачи от 25.08.2011</t>
  </si>
  <si>
    <t>87-р от 16.04.2009
233-р от 10.08.2011
РД №77 от 25.08.2011</t>
  </si>
  <si>
    <t>расп 277-р от 24.08.2012 передали в казну для продажи</t>
  </si>
  <si>
    <t>расп 277-р от 24.08.2012 передали от
 РУО в казну для продажи</t>
  </si>
  <si>
    <t>318-р от 01.10.2012</t>
  </si>
  <si>
    <t>списан</t>
  </si>
  <si>
    <t>одноэтажное, кирпичное</t>
  </si>
  <si>
    <t>ГАЗ 322174</t>
  </si>
  <si>
    <t>20053</t>
  </si>
  <si>
    <t>20072</t>
  </si>
  <si>
    <t>20073</t>
  </si>
  <si>
    <t>20074</t>
  </si>
  <si>
    <t>19-р от 09.02.2010
приказ №3 от 18.03.2010 (управление с/х)</t>
  </si>
  <si>
    <t xml:space="preserve">здание ФАП </t>
  </si>
  <si>
    <t>д. Березовка, ул. Центральная, 6</t>
  </si>
  <si>
    <t>2-31-76 дир
2-15-88 Зоя Григ
Оля</t>
  </si>
  <si>
    <t>60072</t>
  </si>
  <si>
    <t>Постановление администрации 
Первомайского сельского поселения 
от 03.08.2012 №119 о присвоении адреса 
п.Беляй ул.Зеленая,3 строение 2</t>
  </si>
  <si>
    <t>Постановление администрации 
Первомайского сельского поселения 
от 03.08.2012 №119 о присвоении адреса 
п.Беляй ул.Зеленая,3 строение 1</t>
  </si>
  <si>
    <t>Постановление администрации 
Первомайского сельского поселения 
от 03.08.2012 №119 о присвоении адреса 
п.Беляй ул.Зеленая,3 строение 3</t>
  </si>
  <si>
    <t>п.Беляй, ул.Зеленая, 3, строение 3</t>
  </si>
  <si>
    <t xml:space="preserve">Расп 10-р от 22.01.2009 </t>
  </si>
  <si>
    <t>Передано в ДЮСШ 
акта нет</t>
  </si>
  <si>
    <t>передан из РУО</t>
  </si>
  <si>
    <t>70-70-06/010/2009-047</t>
  </si>
  <si>
    <t>куплен через Руо и передан 
в Альмяк школу расп Главы от 31.05.2012 №180-р, 192-р от 09.06.2012 О внесении дополнений….(включение в перечень ОЦДИ)</t>
  </si>
  <si>
    <t>П от 28.12.2011 № 284
"Об утв Устава…"
П от 11.03.2012 № 100
"О внесении изменений в П №284: изменение типа+имущ"
П от 23.03.2012 № 113 "О создании МАОУ…"
Расп 180-р от 31.05.2012+192-р от 09.06.2012 (вкл автомобиль)</t>
  </si>
  <si>
    <t>20170</t>
  </si>
  <si>
    <t>20055</t>
  </si>
  <si>
    <t>20056</t>
  </si>
  <si>
    <t>20058</t>
  </si>
  <si>
    <t>20059</t>
  </si>
  <si>
    <t>20060</t>
  </si>
  <si>
    <t>Микроскоп Leiee ДМЕ 52 К</t>
  </si>
  <si>
    <t>ГАЗ-2705, грузовой фургон цельнометаллический (7 мест)
двиг *421600*В0401309*, цвет белый</t>
  </si>
  <si>
    <t>1107025000268</t>
  </si>
  <si>
    <t>2-22-73
гл.бух Ивина Алена Евгеньевна</t>
  </si>
  <si>
    <t>37-1-30, 3-31-35 
(бух Ольга Борисовна)</t>
  </si>
  <si>
    <t>42-2-04
(42-1-27 гл.бух.Галина Николаевна)</t>
  </si>
  <si>
    <t>01.01.2010
ОСТАТОЧНАЯ
 СТОИМОСТЬ, тыс. руб.</t>
  </si>
  <si>
    <t>футбольное поле с трибунами</t>
  </si>
  <si>
    <t>Реш малого совета № 53 от 28.05.1993, Пост ВС РФ 3020-1 от 27.12.1991 г.</t>
  </si>
  <si>
    <t>Макет самолета ЯК 40</t>
  </si>
  <si>
    <t>Автобус ПАЗ 32051-R</t>
  </si>
  <si>
    <t>получено свид-во о праве
 от 30.06.2010 № рег. 70-70-06/067/2010-341, распоряжение о включении в реестр от 30.08.10 №255-р - казна</t>
  </si>
  <si>
    <t>Стерилизатор паровой ГК-100-3</t>
  </si>
  <si>
    <t>Аттракцион "Веселый поезд"</t>
  </si>
  <si>
    <t>2/0000193</t>
  </si>
  <si>
    <t>2/0000194</t>
  </si>
  <si>
    <t>2/0000195</t>
  </si>
  <si>
    <t>2/0000196</t>
  </si>
  <si>
    <t>2/0000197</t>
  </si>
  <si>
    <t>2/0000198</t>
  </si>
  <si>
    <t>2/0000199</t>
  </si>
  <si>
    <t>2/0000200</t>
  </si>
  <si>
    <t>2/0000201</t>
  </si>
  <si>
    <t>2/0000202</t>
  </si>
  <si>
    <t>2/0000203</t>
  </si>
  <si>
    <t>2/0000204</t>
  </si>
  <si>
    <t>2/0000205</t>
  </si>
  <si>
    <t>2/0000206</t>
  </si>
  <si>
    <t>2/0000207</t>
  </si>
  <si>
    <t>2/0000208</t>
  </si>
  <si>
    <t>2/0000209</t>
  </si>
  <si>
    <t>2/0000210</t>
  </si>
  <si>
    <t>2/0000211</t>
  </si>
  <si>
    <t>2/0000212</t>
  </si>
  <si>
    <t>2/0000213</t>
  </si>
  <si>
    <t>2/0000214</t>
  </si>
  <si>
    <t>2/0000215</t>
  </si>
  <si>
    <t>2/0000216</t>
  </si>
  <si>
    <t>2/0000217</t>
  </si>
  <si>
    <t>2/0000218</t>
  </si>
  <si>
    <t>2/0000219</t>
  </si>
  <si>
    <t>2/0000220</t>
  </si>
  <si>
    <t>2/0000221</t>
  </si>
  <si>
    <t>2/0000222</t>
  </si>
  <si>
    <t>2/0000223</t>
  </si>
  <si>
    <t>2/0000224</t>
  </si>
  <si>
    <t>2/0000225</t>
  </si>
  <si>
    <t>2/0000226</t>
  </si>
  <si>
    <t>2/0000227</t>
  </si>
  <si>
    <t>2/0000228</t>
  </si>
  <si>
    <t>2/0000229</t>
  </si>
  <si>
    <t>2/0000230</t>
  </si>
  <si>
    <t>2/0000231</t>
  </si>
  <si>
    <t>572,3 кв.м. 
по старому тех.паспорту от 12.01.2007
котельная встроеная, 
почта, спортзал</t>
  </si>
  <si>
    <t xml:space="preserve">Распоряжение Губернатора 367-ра от 04.05.2011,
 распоряж Главы 120-р от 26.04.2011, мун контракт №0165300013511000048-0257841-01 от 04.07.2011, дог к-п №Г11-237 от 05.07.2011 </t>
  </si>
  <si>
    <t>ГАЗ-2705, грузовой фургон цельнометаллический (7 мест)
двиг *421600*В0401325*, цвет белый</t>
  </si>
  <si>
    <t>трубы металлические</t>
  </si>
  <si>
    <t>36 п.м./З шт.</t>
  </si>
  <si>
    <t>Юрьева Евгения Анатольевна</t>
  </si>
  <si>
    <t xml:space="preserve">Распоряжение Администрации ТО 328-ра от 30.11.2005 г. </t>
  </si>
  <si>
    <t>Распоряжение главы адм Первом р-на
 от 18.07.2005 № 218</t>
  </si>
  <si>
    <t>ХТН006611Н0705953</t>
  </si>
  <si>
    <t>А 214 УЕ 70</t>
  </si>
  <si>
    <t>адресная справка 
от 07.12.2010 №740 Сергеевское с/п</t>
  </si>
  <si>
    <t>405-р от 16.12.2005</t>
  </si>
  <si>
    <t>70:12:0203003:819</t>
  </si>
  <si>
    <t>70:12:0203003:897</t>
  </si>
  <si>
    <t>Сведения об установленных ограничениях (обременениях), 
основание и дата возникновения и прекращения.
№ и дата распорядительного документа</t>
  </si>
  <si>
    <t xml:space="preserve">реестровый №
( с 2012 г. присваивается объектам, стоимость которых больше 100 тыс.руб.) </t>
  </si>
  <si>
    <t>Наименование правообладателя</t>
  </si>
  <si>
    <t>реестровый номер 
правообладателя</t>
  </si>
  <si>
    <t>с.Первомайское, ул.Советская, 20Б, пом №1</t>
  </si>
  <si>
    <t>с.Первомайское, ул.Советская, 20Б, пом № 3</t>
  </si>
  <si>
    <t>с.Первомайское, ул.Советская, 20Б, пом № 4</t>
  </si>
  <si>
    <t>Аппарат ИВЛ "Авента" с увлажнителем и компрессором</t>
  </si>
  <si>
    <t xml:space="preserve">
ОСТАТОЧНАЯ
 СТОИМОСТЬ, тыс. руб.</t>
  </si>
  <si>
    <t>расп Админ ТО 79-ра от 08.02.2013, дог пож 41/13 от 08.02.2013, расп Главы 68-р от 07.03.2013</t>
  </si>
  <si>
    <t>расп Главы 68-р от 07.03.2013 о включении 
в реестр и передаче в ОУ ЦРБ</t>
  </si>
  <si>
    <t>Генератор кислорода, сжатого воздуха и вакуума, мобильный «Staxel» с принадлежностями, производства фирмы Stephan GmbH, Германия с вводом в эксплуатацию</t>
  </si>
  <si>
    <t>Бронхофиброскоп BF-PE2 в комплекте с источником света CLK-4 и эндоскопическим отсасывателем SSU-2 (OLYMPUS MEDICAL SYSTEMS Corp., Япония)</t>
  </si>
  <si>
    <t>НАИМЕНОВАНИЕ 
БАЛАНСОДЕРЖАТЕЛЯ</t>
  </si>
  <si>
    <t>Основание включения в реестр</t>
  </si>
  <si>
    <t>Большая Российская энциклопедия, том 15,16</t>
  </si>
  <si>
    <t xml:space="preserve">дог пож 39/11 от 02.03.2011 
распор Админ ТО № 136-ра от 02.03.2011   </t>
  </si>
  <si>
    <t>Экран на штативе</t>
  </si>
  <si>
    <t>Ноутбук</t>
  </si>
  <si>
    <t>Принтер</t>
  </si>
  <si>
    <t>Здание  школьной мастерской, 1990 передано из с/пос</t>
  </si>
  <si>
    <t>45 от 06.12.2005</t>
  </si>
  <si>
    <t>03.02.2011
 на сайте</t>
  </si>
  <si>
    <t>одноэтажное бревенчатое</t>
  </si>
  <si>
    <t>Автобус специальный 
для перевозки детей ГАЗ-322121
кузов 322121С0493513, двиг *421600*В1203188*
цвет желтый</t>
  </si>
  <si>
    <t>выписка из реестра 
от 18.02.2010 № 111, 
Реш малого совета № 53 от 28.05.1993, Пост ВС РФ 3020-1 от 27.12.1991 г.</t>
  </si>
  <si>
    <t>Тимошина Светлана
 Николаевна</t>
  </si>
  <si>
    <t>одноэтажное
каркас из бревенчатых стоек обшит досками</t>
  </si>
  <si>
    <t>132 п.м./10 шт.</t>
  </si>
  <si>
    <t>Бархатова Светлана Петровна</t>
  </si>
  <si>
    <t>Контрольно-счетный орган</t>
  </si>
  <si>
    <t>дог ОУ № 34 от 14.09.2005
акт от 14.09.2005, доп согл к акту от 01.03.2010</t>
  </si>
  <si>
    <t xml:space="preserve">д.Рождественка, </t>
  </si>
  <si>
    <t>п.Новый, ул.Школьная,   7/1</t>
  </si>
  <si>
    <t>20167</t>
  </si>
  <si>
    <t>акт от 14.09.2005, доп согл к акту от 01.03.2010</t>
  </si>
  <si>
    <t>нет распоряжения</t>
  </si>
  <si>
    <t xml:space="preserve">Автофургон 172412 (термобудка)
цвет белый, </t>
  </si>
  <si>
    <t>2011 г.
ПТС 52НЕ360510
Z74172412В0000075</t>
  </si>
  <si>
    <t>44-2-44 (бух. Якаева Наталья)</t>
  </si>
  <si>
    <t>ГАЗ 2705 (Мандрик)
двиг *405220*43127418*</t>
  </si>
  <si>
    <t>LADA 21074 (Кукушко)</t>
  </si>
  <si>
    <t>Легковой автомобиль 
LADA ВАЗ-210740
двигатель 21067, 9546607, цвет ярко-белый (Думин)</t>
  </si>
  <si>
    <t>передан  через казну в Первомайское с п
 Расп 202-р от 30.06.2010 РД № 401 от 30.06.2010, дог пож 6/10 от 30.06.2010</t>
  </si>
  <si>
    <t xml:space="preserve">список бесхозяйных объектов (вновь выявленных) и работа по ним
</t>
  </si>
  <si>
    <t>тех паспорт оформлен,
 для постановки в ЕГРП нужно оформить земельный участок (он в полосе отвода железной дороги)</t>
  </si>
  <si>
    <t>д. Крутоложное, ул. Лесная, 17а/1 
(гараж)</t>
  </si>
  <si>
    <t>Памятник "Пышке"</t>
  </si>
  <si>
    <t xml:space="preserve"> на ст. Куендат, ул. Железнодорожная, 10 (склад)</t>
  </si>
  <si>
    <t>передано в комсомольское с/п в марте 2008</t>
  </si>
  <si>
    <t>продано в 2007</t>
  </si>
  <si>
    <t>Е427АЕ70</t>
  </si>
  <si>
    <t>Муниципальное автономное общеобразовательное 
учреждение Туендатская основная общеобразовательная школа Первомайского района</t>
  </si>
  <si>
    <t>спиральный тестомес</t>
  </si>
  <si>
    <t>холодильник</t>
  </si>
  <si>
    <t>2/0000136</t>
  </si>
  <si>
    <t>2/0000137</t>
  </si>
  <si>
    <t>2/0000138</t>
  </si>
  <si>
    <t>2/0000139</t>
  </si>
  <si>
    <t>2/0000140</t>
  </si>
  <si>
    <t>2/0000141</t>
  </si>
  <si>
    <t>2/0000142</t>
  </si>
  <si>
    <t>2/0000143</t>
  </si>
  <si>
    <t>2/0000144</t>
  </si>
  <si>
    <t>2/0000145</t>
  </si>
  <si>
    <t>2/0000146</t>
  </si>
  <si>
    <t>2/0000147</t>
  </si>
  <si>
    <t>2/0000148</t>
  </si>
  <si>
    <t>2/0000149</t>
  </si>
  <si>
    <t>2/0000150</t>
  </si>
  <si>
    <t>2/0000151</t>
  </si>
  <si>
    <t>2/0000152</t>
  </si>
  <si>
    <t>2/0000153</t>
  </si>
  <si>
    <t>2/0000154</t>
  </si>
  <si>
    <t>2/0000155</t>
  </si>
  <si>
    <t>2/0000156</t>
  </si>
  <si>
    <t>2/0000157</t>
  </si>
  <si>
    <t>2/0000158</t>
  </si>
  <si>
    <t>2/0000159</t>
  </si>
  <si>
    <t>2/00012</t>
  </si>
  <si>
    <t>2/00013</t>
  </si>
  <si>
    <t>2/00014</t>
  </si>
  <si>
    <t>Кадастровый номер 
муниципального недвижимого имущества</t>
  </si>
  <si>
    <t>Общая 
площадь по тех.паспорту, (кв.м.), протяженность (п.м.) или иные параметры, характеризующие физические свойства недвижимого имущества</t>
  </si>
  <si>
    <t xml:space="preserve">дата регистрации (прекращения) права хоз.ведения или оперативного управления в Росрегистрации </t>
  </si>
  <si>
    <t>433-р от 28.12.2012</t>
  </si>
  <si>
    <t>434-р от 28.12.2012</t>
  </si>
  <si>
    <t>УАЗ 3512</t>
  </si>
  <si>
    <t>В386ТУ</t>
  </si>
  <si>
    <t>Р 63-р от 23.03.2009</t>
  </si>
  <si>
    <t>2001/ ХДМ32050810003192</t>
  </si>
  <si>
    <t>В206 УЕ70</t>
  </si>
  <si>
    <t>87-р от 16.04.2009</t>
  </si>
  <si>
    <t>передан в Ежинскую СОШ</t>
  </si>
  <si>
    <t>О849АН70</t>
  </si>
  <si>
    <t>передан в Комсомольскую СОШ</t>
  </si>
  <si>
    <t>Муниципальное бюджетное образовательное учреждение дополнительного образования детей Центр дополнительного образования для детей Первомайского района</t>
  </si>
  <si>
    <t>кирпичное трехэтажное здание с подвалом</t>
  </si>
  <si>
    <t>20187</t>
  </si>
  <si>
    <t>помещения в одноэтажном кирпичном здании (без котельной)</t>
  </si>
  <si>
    <t>подготовить к списанию
 ходотайство от 27.12.2011</t>
  </si>
  <si>
    <t>1989, нет</t>
  </si>
  <si>
    <t>Москвич 412, учебный</t>
  </si>
  <si>
    <t>1985, отсутствует</t>
  </si>
  <si>
    <t>Автомобиль М 2140 ЛЮКС , легковой</t>
  </si>
  <si>
    <t>Н598ОР 70</t>
  </si>
  <si>
    <t>А215УЕ 70</t>
  </si>
  <si>
    <t>Электрокардиограф Кардио АТ-1</t>
  </si>
  <si>
    <t>20189</t>
  </si>
  <si>
    <t>помещение в одноэтажном кирпичном здании (без котельной)</t>
  </si>
  <si>
    <t>1999/Х1М32051RX0005382</t>
  </si>
  <si>
    <t>Расп 62-р от 18.03.2009</t>
  </si>
  <si>
    <t>передан в казну МО Первомайский район</t>
  </si>
  <si>
    <t>КАЗНА Первомайского района</t>
  </si>
  <si>
    <t>21 от 14.01.2003</t>
  </si>
  <si>
    <t>22 от 13.02.2003</t>
  </si>
  <si>
    <t>46 от 30.12.2005</t>
  </si>
  <si>
    <t>27 от 01.11.2003</t>
  </si>
  <si>
    <t>53 от 28.07.2006</t>
  </si>
  <si>
    <t>Томская область, Первомайский район, 
северо-западная часть кадастрового квартала 70:12:0200039 на 4 км. автотрассы с.Новомариинка-д.Калиновка от ангарного склада в северо-восточном направлении на расстоянии 80 м. Строение 3</t>
  </si>
  <si>
    <t>кирпичное, 
одноэтажное</t>
  </si>
  <si>
    <t>Здание средней школы, 1956, кап ремонт в 2012 году</t>
  </si>
  <si>
    <t>Здание нач.школы, 1968, кап ремонт в 2012 году</t>
  </si>
  <si>
    <t>МБОУ Березовская СОШ</t>
  </si>
  <si>
    <t>Сарай</t>
  </si>
  <si>
    <t>Телега тракторная
инв № 110105000000001</t>
  </si>
  <si>
    <t>передан из Альмяковской ООШ
передан в Первом с/п через казну Расп 291-р от 27.09.10, РД 414 от 05.10.2010</t>
  </si>
  <si>
    <t>В206 УЕ70
О308MP-70</t>
  </si>
  <si>
    <t>2-26-65
2-14-20 
(Анастасия Юрьевна)</t>
  </si>
  <si>
    <t xml:space="preserve">
2510,625 (по расп и акту)
2585,94 ( по перечню от ЦРБ)</t>
  </si>
  <si>
    <t>дог пож  195/10 от 13.09.2010
распор Админ ТО №    773-ра от 13.09.2010</t>
  </si>
  <si>
    <t>Насос К 20/30</t>
  </si>
  <si>
    <t>Электроплита ПЭ 0,51Ш</t>
  </si>
  <si>
    <t>Электроплита ПЭ 0,51ШП</t>
  </si>
  <si>
    <t>дог пож  222/10 от 19.10.2010
распор  Департамента по управл гос соб Админ ТО №    584 от 19.10.2010</t>
  </si>
  <si>
    <t>дог пож  229/10 от 12.11.2010
распор Админ ТО №    962-ра от 12.11.2010</t>
  </si>
  <si>
    <t>Автоматизированное средство контроля "Символ-тест"</t>
  </si>
  <si>
    <t>Устройство сбора данных "Символ 
УСД с комплектом программного обеспечения</t>
  </si>
  <si>
    <t>Доска интерактивная с 
наглядными пособиями</t>
  </si>
  <si>
    <t>дог пож  105/10 от 21.05.2010
распор Админ ТО №    429-ра от 21.05.2010</t>
  </si>
  <si>
    <t>Видеокамера цифровая</t>
  </si>
  <si>
    <t>Сканер планшетный</t>
  </si>
  <si>
    <t>Информационные стенды</t>
  </si>
  <si>
    <t>Цена за ед.,
 руб</t>
  </si>
  <si>
    <t>Дата возникновения права мун.собственности</t>
  </si>
  <si>
    <t>дог пож 51/10 от 01.03.2010 
распор Админ ТО №    26-ра от 18.01.2010</t>
  </si>
  <si>
    <t>Сервер IBM  (класс С)</t>
  </si>
  <si>
    <t xml:space="preserve">дог пож  347/12 от 23.10.2012
распор Админ ТО № 926-ра от 23.10.2012   </t>
  </si>
  <si>
    <t>Считыватель магнитных карт ACR38U-I1</t>
  </si>
  <si>
    <t>Сканер штрих-кода Honeywell HHP 3800g PDF</t>
  </si>
  <si>
    <t>Информационный киоск сенсорный СТ-1-3</t>
  </si>
  <si>
    <t>14.10.2010 запись в ЕГРЮЛ
 о ликвидации, Определение арбитр суда о завершении конкурсного производства А67-3538/2007 от 11.10.2010 г.</t>
  </si>
  <si>
    <t>кол-во 
объектов недвижимости</t>
  </si>
  <si>
    <t>08.10.2008
01.02.2011</t>
  </si>
  <si>
    <t>89234126923 (Иван Анат)
2-19-82
 (бух. Вертинская Ольга)</t>
  </si>
  <si>
    <t>2008
ХТА21074082797184</t>
  </si>
  <si>
    <t>ПТС 78МУ 158475
XW7ВЕ40К70S006555</t>
  </si>
  <si>
    <t>Автомобиль TOYOTA CAMRI 
(Зуев)</t>
  </si>
  <si>
    <t>WVWZZZ3BZ3P340540</t>
  </si>
  <si>
    <t>С298КТ70</t>
  </si>
  <si>
    <t>ВАЗ 21074 (Машков)</t>
  </si>
  <si>
    <t>Автомобиль легковой Фольксваген PASSAT, цвет
двиг (Демшин)</t>
  </si>
  <si>
    <t>УАЗ-315195
двигатель 409040*А3008759 (Кузнецов)</t>
  </si>
  <si>
    <t>ХТТ316300С0000921</t>
  </si>
  <si>
    <t>О969УК70</t>
  </si>
  <si>
    <t>Админ купила в июле 2012</t>
  </si>
  <si>
    <t>UAZ PATRIOT (Зуев)</t>
  </si>
  <si>
    <t>ГАЗ-2705 (Мандрик)</t>
  </si>
  <si>
    <t>Х96270500С0733486</t>
  </si>
  <si>
    <t>Е802МР70</t>
  </si>
  <si>
    <t>Админ купила в августе 2012</t>
  </si>
  <si>
    <t>Аппаратно-программный комплекс для исследования реологических свойств крови АРП-01М «Меднорд»</t>
  </si>
  <si>
    <t>распоряжение  Администрации Томской области от 23.10.2012 №914-ра «О передаче государственного имущества», договор пожертвования от 23.10.2012 №335/12</t>
  </si>
  <si>
    <t>70-70-06/132/2010-284
от 21.06.2010
70-АВ 005972</t>
  </si>
  <si>
    <t>МБОУ Первомайская СОШ</t>
  </si>
  <si>
    <t>МБОУ "Березовская СОШ</t>
  </si>
  <si>
    <t>МБОУ Альмяковская ООШ</t>
  </si>
  <si>
    <t>МБОУ Ежинская СОШ</t>
  </si>
  <si>
    <t>МАОУ Сергеевская СОШ</t>
  </si>
  <si>
    <t>МБОУ Беляйская ООШ</t>
  </si>
  <si>
    <t>МБОУ ООШ п.Новый</t>
  </si>
  <si>
    <t>МБОУ  Первомайская СОШ</t>
  </si>
  <si>
    <t>МБУЗ Первомайская ЦРБ</t>
  </si>
  <si>
    <t>МБОУ Ореховская СОШ</t>
  </si>
  <si>
    <t>адресная справка
26.06.2007 г. №1308 о смене адреса с 10а на 9а</t>
  </si>
  <si>
    <t>адресная справка
29.11.2010 г.  о смене адреса с ул.Школьная, 18 на ул.Железнодорожная, 22</t>
  </si>
  <si>
    <t>акт от 01.11.2010</t>
  </si>
  <si>
    <t>д.Березовка, ул.Центральная,2г</t>
  </si>
  <si>
    <t>мун контракт №1 от 18.06.2010
Распоряжение Губернатора 181-ра от 18.03.10,
 распоряж Главы 86-р от 12.04.10</t>
  </si>
  <si>
    <t>ПТС 52 МХ 067106</t>
  </si>
  <si>
    <t>Адрес</t>
  </si>
  <si>
    <t>Примечание</t>
  </si>
  <si>
    <t>20173</t>
  </si>
  <si>
    <t>20172</t>
  </si>
  <si>
    <t>Компьютер Тонкий клиент HP t5565 Tpro NANO 1GF 2GR TC ( Н1М21АА)</t>
  </si>
  <si>
    <t>дог пож 274/12 от 20.08.2012
распор Админ ТО №751-ра от 20.08.12</t>
  </si>
  <si>
    <t>304-р от 19.09.2012</t>
  </si>
  <si>
    <t>дата передаточного акта о передаче в ОУ</t>
  </si>
  <si>
    <t>Монитор ViewSonic 20" VA2014W Glossy-Black TN 5ms16:9 20000:1 250cd(VA2014W)</t>
  </si>
  <si>
    <t>выписка из реестра муниципальной собственности Первомайского района от 15.10.2003 г. № 243</t>
  </si>
  <si>
    <t>д.Березовка, ул.Луговая,3а</t>
  </si>
  <si>
    <t>ликвидация
 Пост от 20.05.2009 №75</t>
  </si>
  <si>
    <t>15-р от 05.02.2010</t>
  </si>
  <si>
    <t>Рыночная оценка</t>
  </si>
  <si>
    <t>М 636 СМ</t>
  </si>
  <si>
    <t>100-р  от 06.04.2011</t>
  </si>
  <si>
    <t>ВАЗ 21074 (Ломкин)</t>
  </si>
  <si>
    <t>Ап-т УЗИ портативный SSD-500</t>
  </si>
  <si>
    <t>№ БАЛАНСОДЕРЖАТЕЛЯ</t>
  </si>
  <si>
    <t>70-12-00 ОП МР 015</t>
  </si>
  <si>
    <t>Муниципальное автономное учреждение "Первомайский районный краеведческий музей"</t>
  </si>
  <si>
    <t>1027002955682</t>
  </si>
  <si>
    <t>Постановление Главы 
Администрации от 31.10.2005 №218 "О ликвидации МУ "Бюро землеустройства"
 с 01.01.2006 г.
Исключен из ЕГРЮЛ 09.04.2012</t>
  </si>
  <si>
    <t>26.11.2001</t>
  </si>
  <si>
    <t>Уставный капитал 109 614 руб.</t>
  </si>
  <si>
    <t>директор Туманова Нина Павловна</t>
  </si>
  <si>
    <t>Уставный капитал 145 561 руб.</t>
  </si>
  <si>
    <t>Редактор
Нахтигалова Валентина Петровна</t>
  </si>
  <si>
    <t>П от 18.01.2012 №20
"О создании МБУ" изменение типа+имущество"
П от 02.03.2012 №90 О создании МАОУ Туендатская ООШ"</t>
  </si>
  <si>
    <t>до 2008 года 
адрес был Железнодорожная, 18</t>
  </si>
  <si>
    <t>нежилое, 
бетонное</t>
  </si>
  <si>
    <t>20178</t>
  </si>
  <si>
    <t>Сооружение футбольное поле с трибунами</t>
  </si>
  <si>
    <t>ХТА21074072480704</t>
  </si>
  <si>
    <t>В 885 РЕ70</t>
  </si>
  <si>
    <t>передан в  Улу-Юльское пос
РД 188 от 29.11.2012, дог пож 18/12 от 29.11.2012</t>
  </si>
  <si>
    <t>Томская область, Первомайский район, 
северо-западная часть кадастрового квартала 70:12:0200039 на 4 км. автотрассы с.Новомариинка-д.Калиновка от ангарного склада в северо-восточном направлении на расстоянии 90 м. Строение 2</t>
  </si>
  <si>
    <t xml:space="preserve">дог пож  159/12 от 25.05.2012
распор Админ ТО №467-ра от 25.05.12   </t>
  </si>
  <si>
    <t>Большая Российская энциклопедия, том 17,18</t>
  </si>
  <si>
    <t>Доска интерактивная Hitachi StarBoard FX-TRIO-77</t>
  </si>
  <si>
    <t>дог пож  58/12 от 02.03.2012
распор Админ ТО №   209-ра от 02.03.2012</t>
  </si>
  <si>
    <t>Компьютер в сборе</t>
  </si>
  <si>
    <t>сельхозуправление</t>
  </si>
  <si>
    <t xml:space="preserve">дог пож  312/11 от 28.11.2011
распор Админ ТО №  1208-ра от 28.11.2011  </t>
  </si>
  <si>
    <t>Основы религиозных культур и светской этики. 
Книга для родителей</t>
  </si>
  <si>
    <t>Основы религиозных культур и светской этики. 
Книга для учителя</t>
  </si>
  <si>
    <t>Базовое рабочее место обучающегося образовательного учреждения основного общего образования, ограничения здоровья которого позволяют использовать стандартные инструменты клавиатурного ввода, управления и зрительного восприятия с экрана</t>
  </si>
  <si>
    <t>передано Березовской СОШ</t>
  </si>
  <si>
    <t>с.Ежи, ул.Школьная, 8</t>
  </si>
  <si>
    <t>кап ремонт в 2011</t>
  </si>
  <si>
    <t>М 694 ТС 70</t>
  </si>
  <si>
    <t>Решение учредителей о создании
 № 26 от 25.01.2006</t>
  </si>
  <si>
    <t>1067025005805</t>
  </si>
  <si>
    <t>покрытие гравийное</t>
  </si>
  <si>
    <t>52 от 01.06.2006</t>
  </si>
  <si>
    <t>Е377АЕ</t>
  </si>
  <si>
    <t>наименование</t>
  </si>
  <si>
    <t>Автомобильная дорога Комсомольск
-Францево (зимник)</t>
  </si>
  <si>
    <t>20018</t>
  </si>
  <si>
    <t>20019</t>
  </si>
  <si>
    <t>20020</t>
  </si>
  <si>
    <t>20021</t>
  </si>
  <si>
    <t>20022</t>
  </si>
  <si>
    <t>ХТН531200К1263774</t>
  </si>
  <si>
    <t>А 917 ХН 70</t>
  </si>
  <si>
    <t>ХТМ 32050RV002143</t>
  </si>
  <si>
    <t xml:space="preserve">МБУЗ "Первомайская центральная районная больница" </t>
  </si>
  <si>
    <t>2-16-34, гл.б Лена 2-18-49
Марина Валерьевна, 
Светлана Васильевна</t>
  </si>
  <si>
    <t xml:space="preserve">есть
</t>
  </si>
  <si>
    <t>П от 10.01.2012 №4
"Об утв Устава…"
П от 14.02.2012 №61
"О внесении изменений в П №4: изменение типа+имущ"</t>
  </si>
  <si>
    <t xml:space="preserve">есть
</t>
  </si>
  <si>
    <t>Расп Департамента по управл гос.собств от 09.11.2011 №722, дог пож от 09.11.2011 № 259/11, расп Главы от 29.11.2011 403-р</t>
  </si>
  <si>
    <t>Расп Департамента по управл гос.собств от 09.11.2011 №722, дог пож от 09.11.2011 № 259/11, расп Главы от 29.11.2011 №403-р</t>
  </si>
  <si>
    <t>передан через казну в Новомариинское с/п
расп Гл 304-р от 26.09.2011 и РД 89 от 29.09.2011, дог пож 20/11 от 29.09.2011</t>
  </si>
  <si>
    <t>передан через казну в Первомайское с/п 
расп Гл 303-р от 23.09.2011 и РД 89 от 29.09.11, дог пож 19/11 от 29.09.2011</t>
  </si>
  <si>
    <t xml:space="preserve">Расп от 20.10.2011 №343-р передан в казну для передачи в Новом с/п, РД от 27.10.2011 №97, дог пож № 22/11от 27.10.2011
</t>
  </si>
  <si>
    <t>РД № 31 от 28.12.2010
дог пож 20/10 от 28.12.2010</t>
  </si>
  <si>
    <t>автомобиль ГАЗ 33021 бортовой, ПТС 70 МС 478366, цвет сафари</t>
  </si>
  <si>
    <t>С 395 КН 70</t>
  </si>
  <si>
    <t>????</t>
  </si>
  <si>
    <t>Передан в ОУ Администрации Первомайского района расп от 11.08.2011 №235-р</t>
  </si>
  <si>
    <t>Автомобиль легковой Фольксваген PASSAT, цвет черный
двиг AWT 112725</t>
  </si>
  <si>
    <t>2003 г.
ПТС 77 ТМ 075235
VIN WVWZZZ3BZ3P340540</t>
  </si>
  <si>
    <t>Томская область, Первомайский район, 
северо-западная часть кадастрового квартала 70:12:0200039 на 4 км. автотрассы с.Новомариинка-д.Калиновка от ангарного склада в северо-восточном направлении на расстоянии 100 м. Строение 1</t>
  </si>
  <si>
    <t>Склад, 2004</t>
  </si>
  <si>
    <t>AUDI А6</t>
  </si>
  <si>
    <t>ПТС 70 МН 411921</t>
  </si>
  <si>
    <t>2002/ Е39765120034185</t>
  </si>
  <si>
    <t>171-р от 26.08.2009</t>
  </si>
  <si>
    <t>Система УЗИ Лонго 100</t>
  </si>
  <si>
    <t>339955.00</t>
  </si>
  <si>
    <t>мун контракт №0165300013511000035-0257841-01 от 14.06.2011
Распоряжение Губернатора 367-ра от 04.05.2011,
 распоряж Главы 120-р от 26.04.2011, дог к-п Г11-220 от 15.06.11, акт п/п от 15.06.2011</t>
  </si>
  <si>
    <t>шлакоблочные гаражи киприч (быв колельная)</t>
  </si>
  <si>
    <t>Площадка волейбольная</t>
  </si>
  <si>
    <t>перечень имущ на 01.01.2012</t>
  </si>
  <si>
    <t>20184</t>
  </si>
  <si>
    <t>Автобус ПАЗ-32050</t>
  </si>
  <si>
    <t>Здание быв. д/сада(м/п,адм,клуб,библ)</t>
  </si>
  <si>
    <t>дог пож.№ 124/10 от 26.05.2010
 акт приема передачи от 26.05.2010</t>
  </si>
  <si>
    <t>Сцепка с боронами 2 ед.</t>
  </si>
  <si>
    <t>Пресс-подборщик ПРП-750</t>
  </si>
  <si>
    <t>Трактор МТЗ-80 л</t>
  </si>
  <si>
    <t>распоряжение Главы 434-р от 28.12.2012 по итогам инвентаризации, Реш малого совета № 53 от 28.05.1993</t>
  </si>
  <si>
    <t>216-р от 04.07.2012</t>
  </si>
  <si>
    <t>Ванна моечная ВМ 3/430</t>
  </si>
  <si>
    <t>Вешало передвижное</t>
  </si>
  <si>
    <t>принят от Управления с/х</t>
  </si>
  <si>
    <t>Муниципальное казенное учреждение Управление образования Администрации Первомайского района</t>
  </si>
  <si>
    <t>Муниципальное бюджетное общеобразовательное учреждение Куяновская средняя общеобразовательная школа Первомайского района</t>
  </si>
  <si>
    <t>Муниципальное автономное общеобразовательное учреждение Сергеевская средняя общеобразовательная школа Первомайского района</t>
  </si>
  <si>
    <t>Муниципальное бюджетное общеобразовательное учреждение Первомайская средняя общеобразовательная школа Первомайского района</t>
  </si>
  <si>
    <t>Монитор матери и плода GT</t>
  </si>
  <si>
    <t>Монитор прикроватный
 РМ-9000 Е</t>
  </si>
  <si>
    <t>ИФА лаборатория Stat Fax</t>
  </si>
  <si>
    <t>2-16-03
2-17-03 гл.бух. Татьяна Андреевна
2-17-03 Лена Давыдова (в декр отп), Наталья (бух по имущ)
 ирина викт 2-16-03 юрист</t>
  </si>
  <si>
    <t>2-17-41
 2-17-03 гл.бух. Татьяна Андреевна
2-17-03 Лена Давыдова (в декр отп), Наталья (бух по имущ)
 ирина викт 2-16-03 юрист</t>
  </si>
  <si>
    <t>п.Новый, ул.Рабочая, 6а</t>
  </si>
  <si>
    <t>одноэтажное 
кирпичное здание</t>
  </si>
  <si>
    <t>70-70-06/010/2009-322У
17.04.2009</t>
  </si>
  <si>
    <t>переданы юристам для подготовки иска</t>
  </si>
  <si>
    <t>20082</t>
  </si>
  <si>
    <t>20083</t>
  </si>
  <si>
    <t>20085</t>
  </si>
  <si>
    <t>20086</t>
  </si>
  <si>
    <t>20087</t>
  </si>
  <si>
    <t>20088</t>
  </si>
  <si>
    <t>20089</t>
  </si>
  <si>
    <t>Трактор ДТ-75</t>
  </si>
  <si>
    <t>выписка из реестра 
от 02.02.2010 № 55, 
Реш малого совета № 53 от 28.05.1993, Пост ВС РФ 3020-1 от 27.12.1991 г.</t>
  </si>
  <si>
    <t>ГАЗ 3102</t>
  </si>
  <si>
    <t>УАЗ 3925203 специаль</t>
  </si>
  <si>
    <t>279-р от 01.10.2007 от РУО</t>
  </si>
  <si>
    <t>247-р от 06.10.2008 от 
казны района (из Первом с/п)</t>
  </si>
  <si>
    <t>УАЗ 315195</t>
  </si>
  <si>
    <t>Администрация Первомайского района</t>
  </si>
  <si>
    <t>М 444УМ</t>
  </si>
  <si>
    <t>М 477 УМ</t>
  </si>
  <si>
    <t>О 746 ТО</t>
  </si>
  <si>
    <t>Первомайское с/п РД 71 от  28.07.2011 дог пож № 10/11 от 28.07.2011, акт п/п от 28.07.2011</t>
  </si>
  <si>
    <t xml:space="preserve">Легковой автомобиль 
LADA ВАЗ-210740 (Демшин) </t>
  </si>
  <si>
    <t>купили в 2011 г.</t>
  </si>
  <si>
    <t>70-70-06/242/2010-240
08.12.2010</t>
  </si>
  <si>
    <t>котельная в 2006 передана по перед акту в Новомариинское с/п без правоуст. док-ов
св-во от 30.06.2010 № рег.70-70-06/067/2010-344 (район), ведется подготовка реш.думы и договора пожертвования на с/п</t>
  </si>
  <si>
    <t>2-16-32
2-17-03 гл.бух. Татьяна Андреевна
2-17-03 Лена Давыдова (в декр отп), Наталья (бух по имущ)</t>
  </si>
  <si>
    <t>89627844142
2-17-03 гл.бух. Татьяна Андреевна
2-17-03 Лена Давыдова (в декр отп), Наталья (бух по имущ)</t>
  </si>
  <si>
    <t>Автобус Peugeot Boxer 222335</t>
  </si>
  <si>
    <t>Е825МР</t>
  </si>
  <si>
    <t>дог № 0165300013512000057-0188259-01
 от 08.06.2012; письмо от РУО от 08.10.12 о приобретении ТС</t>
  </si>
  <si>
    <t>Газель Газ-322121</t>
  </si>
  <si>
    <t>2012
X963221C0731689</t>
  </si>
  <si>
    <t>Е609МР70</t>
  </si>
  <si>
    <t>приобрели в 2012 дог №0165300013512000048-0161830-02
от 10.05.2012; письмо от РУО о приобретенных в 2012 г.ТС от 08.10.2012</t>
  </si>
  <si>
    <t>двухэтажное кирпичное здание с подвалом</t>
  </si>
  <si>
    <t>Здание конторы, 1987</t>
  </si>
  <si>
    <t>2/00001</t>
  </si>
  <si>
    <t>2/00002</t>
  </si>
  <si>
    <t>2/00003</t>
  </si>
  <si>
    <t>2/00004</t>
  </si>
  <si>
    <t>2/00005</t>
  </si>
  <si>
    <t>2/00006</t>
  </si>
  <si>
    <t>2/00007</t>
  </si>
  <si>
    <t>2/0000001</t>
  </si>
  <si>
    <t>2/0000002</t>
  </si>
  <si>
    <t>2/0000003</t>
  </si>
  <si>
    <t>2/0000004</t>
  </si>
  <si>
    <t>2/0000005</t>
  </si>
  <si>
    <t>2/0000006</t>
  </si>
  <si>
    <t>2/0000007</t>
  </si>
  <si>
    <t>2/0000008</t>
  </si>
  <si>
    <t>2/0000009</t>
  </si>
  <si>
    <t>2/0000010</t>
  </si>
  <si>
    <t>2/0000011</t>
  </si>
  <si>
    <t>2/0000012</t>
  </si>
  <si>
    <t>2/0000013</t>
  </si>
  <si>
    <t>2/0000014</t>
  </si>
  <si>
    <t>2/0000015</t>
  </si>
  <si>
    <t>2/0000016</t>
  </si>
  <si>
    <t>2/0000017</t>
  </si>
  <si>
    <t>2/0000018</t>
  </si>
  <si>
    <t>2/0000019</t>
  </si>
  <si>
    <t>2/0000020</t>
  </si>
  <si>
    <t>2/0000021</t>
  </si>
  <si>
    <t>2/0000022</t>
  </si>
  <si>
    <t>2/0000023</t>
  </si>
  <si>
    <t>2/0000024</t>
  </si>
  <si>
    <t>2/0000025</t>
  </si>
  <si>
    <t>2/0000026</t>
  </si>
  <si>
    <t>2/0000027</t>
  </si>
  <si>
    <t>2/0000028</t>
  </si>
  <si>
    <t>2/0000029</t>
  </si>
  <si>
    <t>2/0000030</t>
  </si>
  <si>
    <t>2/0000031</t>
  </si>
  <si>
    <t>2/0000032</t>
  </si>
  <si>
    <t>2/0000033</t>
  </si>
  <si>
    <t>2/0000034</t>
  </si>
  <si>
    <t>2/0000035</t>
  </si>
  <si>
    <t>2/0000036</t>
  </si>
  <si>
    <t>2/0000037</t>
  </si>
  <si>
    <t>2/0000038</t>
  </si>
  <si>
    <t>2/0000039</t>
  </si>
  <si>
    <t>2/0000040</t>
  </si>
  <si>
    <t>2/0000041</t>
  </si>
  <si>
    <t>2/0000042</t>
  </si>
  <si>
    <t>2/0000043</t>
  </si>
  <si>
    <t>2/0000044</t>
  </si>
  <si>
    <t>2/0000045</t>
  </si>
  <si>
    <t>2/0000046</t>
  </si>
  <si>
    <t>2/0000047</t>
  </si>
  <si>
    <t>2/0000048</t>
  </si>
  <si>
    <t>2/0000049</t>
  </si>
  <si>
    <t>2/0000050</t>
  </si>
  <si>
    <t>2/0000051</t>
  </si>
  <si>
    <t>2/0000052</t>
  </si>
  <si>
    <t>2/0000053</t>
  </si>
  <si>
    <t>2/0000054</t>
  </si>
  <si>
    <t>2/0000055</t>
  </si>
  <si>
    <t>2/0000056</t>
  </si>
  <si>
    <t>2/0000057</t>
  </si>
  <si>
    <t>2/0000058</t>
  </si>
  <si>
    <t>кирпичное</t>
  </si>
  <si>
    <t>дог пож 146/09 от 21.07.2009
распор Админ ТО № 486-ра от 21.07.2009</t>
  </si>
  <si>
    <t>20126</t>
  </si>
  <si>
    <t>20130</t>
  </si>
  <si>
    <t>20131</t>
  </si>
  <si>
    <t>20132</t>
  </si>
  <si>
    <t>20133</t>
  </si>
  <si>
    <t>20134</t>
  </si>
  <si>
    <t>20136</t>
  </si>
  <si>
    <t>20138</t>
  </si>
  <si>
    <t>20139</t>
  </si>
  <si>
    <t>20143</t>
  </si>
  <si>
    <t>20145</t>
  </si>
  <si>
    <t>60070</t>
  </si>
  <si>
    <t>20146</t>
  </si>
  <si>
    <t>УАЗ 31512 ( Кислицын -Зуев)</t>
  </si>
  <si>
    <t>УАЗ 31512 ( Кислицын-Зуев)</t>
  </si>
  <si>
    <t>Автобус ПАЗ 32050</t>
  </si>
  <si>
    <t>ПТС 52 МХ 067105</t>
  </si>
  <si>
    <t>расп о списании 97-р от 05.04.2011</t>
  </si>
  <si>
    <t xml:space="preserve">Администрация Первомайского района  </t>
  </si>
  <si>
    <t>2010
ХТТ 315195А0584890</t>
  </si>
  <si>
    <t>М 893ВР</t>
  </si>
  <si>
    <t xml:space="preserve">Админ купила в 2010 году </t>
  </si>
  <si>
    <t xml:space="preserve">Легковой автомобиль 
LADA ВАЗ-210740, дв 21067 № 9774972 (Ломкин) </t>
  </si>
  <si>
    <t>одноэтажное брусчатое здание</t>
  </si>
  <si>
    <t>Трактор МТЗ-80</t>
  </si>
  <si>
    <t>74-96</t>
  </si>
  <si>
    <t>Авто ЗИЛММЗ 34502</t>
  </si>
  <si>
    <t>Н 296 НТ</t>
  </si>
  <si>
    <t>двухэтажное,
кирпичное</t>
  </si>
  <si>
    <t>П от 29.12.2011 №291
"Об утв Положения…"</t>
  </si>
  <si>
    <t>Танцевальная площадка, 2006 г.</t>
  </si>
  <si>
    <t>с.Куяново, ул.Центральная, 31</t>
  </si>
  <si>
    <t>акт рыночной оценки</t>
  </si>
  <si>
    <t>Автомобиль легковой ГАЗ-3102, цвет белый, двигатель *40620D*33158326*</t>
  </si>
  <si>
    <t>двухэтажное кирпичное здание</t>
  </si>
  <si>
    <t>Гараж ш/блочный(шк), 1993</t>
  </si>
  <si>
    <t>киприч</t>
  </si>
  <si>
    <t>одноэтажное, брусчатое</t>
  </si>
  <si>
    <t>ПТС 52НЕ369319, 2011 г.
Х96270500В0696024</t>
  </si>
  <si>
    <t>Газ 31101 "Волга"</t>
  </si>
  <si>
    <t>ХТН31100011076298</t>
  </si>
  <si>
    <t>В 185 УО 70</t>
  </si>
  <si>
    <t>нежилое одноэтажное, шлакобетонное</t>
  </si>
  <si>
    <t>211-р от 19.10.2009</t>
  </si>
  <si>
    <t xml:space="preserve">165-р от 17.08.2009, </t>
  </si>
  <si>
    <t xml:space="preserve"> передан в казну  для продажи 10-р от 24.01.2011 "О приеме имущества в муниципальную казну"</t>
  </si>
  <si>
    <t>одноэтажное брусчатое</t>
  </si>
  <si>
    <t>сделали пристройку, 
разрешение на кап.ремонт</t>
  </si>
  <si>
    <t>одноэтажное 
кирпичное нежилое</t>
  </si>
  <si>
    <t>Театральные кресла Ампир 3</t>
  </si>
  <si>
    <t>Тележка для сбора посуды ТСП</t>
  </si>
  <si>
    <t>Тележка сервировочная ТС-2</t>
  </si>
  <si>
    <t>Тепловая витрина "САКУРА-терм"</t>
  </si>
  <si>
    <t>Холодильная витрина "САКУРА-колд"</t>
  </si>
  <si>
    <t>Шкаф двухъярусный со скамьей</t>
  </si>
  <si>
    <t>Шкаф для док-ов, цвет "Орех", с регул.опорой</t>
  </si>
  <si>
    <t>Шкаф для документов, цвет "Орех"</t>
  </si>
  <si>
    <t>Шкаф для одежды, материал - ДСП</t>
  </si>
  <si>
    <t>Шкаф для хранения музыкальных инструментов</t>
  </si>
  <si>
    <t>Шкаф книжный цвет "Орех"</t>
  </si>
  <si>
    <t>Шкаф холодильный Эльтон 1,0К(1245*2-х камерный, 2двери металл)</t>
  </si>
  <si>
    <t>Шкаф холодильный для напитков</t>
  </si>
  <si>
    <t>Шкаф-стеллаж для хранения звукозаписей</t>
  </si>
  <si>
    <t xml:space="preserve">Барные стулья "Клуб-3" </t>
  </si>
  <si>
    <t xml:space="preserve">Вешалка для артистических уборных </t>
  </si>
  <si>
    <t xml:space="preserve">Вешалка напольная гардеробная </t>
  </si>
  <si>
    <t xml:space="preserve">Вешало гардеробное </t>
  </si>
  <si>
    <t xml:space="preserve">Вставка угловая, цвет "Орех" </t>
  </si>
  <si>
    <t xml:space="preserve">Кресло для отдыха </t>
  </si>
  <si>
    <t xml:space="preserve">Стол гримировочный </t>
  </si>
  <si>
    <t xml:space="preserve">Стол письменный, цвет "Орех" </t>
  </si>
  <si>
    <t xml:space="preserve">Столик журнальный, цвет "Орех" </t>
  </si>
  <si>
    <t xml:space="preserve">Стул металл.каркас, магкий </t>
  </si>
  <si>
    <t xml:space="preserve">Стулья "Клуб" </t>
  </si>
  <si>
    <t>Мультимедиа-проектор</t>
  </si>
  <si>
    <t>дог пож  4/11 от 12.01.2011
распор Админ ТО №    1179-ра от 30.12.2010</t>
  </si>
  <si>
    <t>Большая Российская энциклопедия, том 10,11,12</t>
  </si>
  <si>
    <t>Большая Российская энциклопедия, том 13,14</t>
  </si>
  <si>
    <t>Матвеева Е.И. Литературное чтение 
для 3 класса школ Севера ч.1</t>
  </si>
  <si>
    <t>Матвеева Е.И. Литературное чтение 
для 3 класса школ Севера ч.2</t>
  </si>
  <si>
    <t xml:space="preserve">Матвеева Е.И. Методическое руководство к УМК Литературное чтение для 3 класса </t>
  </si>
  <si>
    <t>Матвеева Е.И. Рабочая тетрадь  к учебнику Литературное чтение для 3 класса школ Севера</t>
  </si>
  <si>
    <t>одноэтажное, панельное</t>
  </si>
  <si>
    <t>ГАЗ-322132-414</t>
  </si>
  <si>
    <t>Х9632213270564945</t>
  </si>
  <si>
    <t>П от 29.12.2011 №288
 "Об утв Устава…"
П от 29.02.2012 № 86
"О внесении изменений в П №288: изменение типа+имущ"</t>
  </si>
  <si>
    <t>42-1-94</t>
  </si>
  <si>
    <t>Карасева Татьяна Васильевна</t>
  </si>
  <si>
    <t>О 451 ВМ 70</t>
  </si>
  <si>
    <t>Х1Е39762030035073</t>
  </si>
  <si>
    <t>М 386 УМ 70</t>
  </si>
  <si>
    <t>не используется -пустует
изменение адреса Постановление Улу-Юльского с п № 29 от 26.12.2009</t>
  </si>
  <si>
    <t>адресная справка
29.11.2010 г.  о смене адреса с ул.Школьная, 18 на ул.Железнодорожная, 18</t>
  </si>
  <si>
    <t>Автомобиль АРС-14(131) марка ЗИЛ 131
шасси № 042030, двигатель № 962771</t>
  </si>
  <si>
    <t>дог пож из казны ТО 180/10 от 13.09.2010, расп админ ТО от 13.09.2010 №774-ра</t>
  </si>
  <si>
    <t>РД 49 от 17.03.2011 дог пож 2/11 от 17.03.2011 передан в Первомайское сельское поселение</t>
  </si>
  <si>
    <t>передан в казну 
МО Первомайский район Расп. Гл. от 12.02.2010 № 21-р для передачи в Куян с/п</t>
  </si>
  <si>
    <t>одноэтажное, деревянное</t>
  </si>
  <si>
    <t>О 265 СМ</t>
  </si>
  <si>
    <t>О 282 СМ</t>
  </si>
  <si>
    <t>О 622 ЕО</t>
  </si>
  <si>
    <t>В 257 КО</t>
  </si>
  <si>
    <t>В 088 ХР</t>
  </si>
  <si>
    <t xml:space="preserve">ПАЗ 32050R </t>
  </si>
  <si>
    <t>передан в Первомайское с/п РД 62 от 26.05.2011, дог пож № 5/11 от 26.05.2011</t>
  </si>
  <si>
    <t>В 370 ОК</t>
  </si>
  <si>
    <t>В 368 ОК</t>
  </si>
  <si>
    <t>В 103 НУ</t>
  </si>
  <si>
    <t>расп 400-р от 03.12.2012 о приеме в мун соб и предаче в ОУ ЦРБ</t>
  </si>
  <si>
    <t>расп 399-р от 03.12.2012 о приеме в мун соб и предаче в ОУ ЦРБ</t>
  </si>
  <si>
    <t>399-р от 03.12.2012</t>
  </si>
  <si>
    <t>Идентификационный
 номер</t>
  </si>
  <si>
    <t>Документ-основание 
прсвоения идентификационного номера</t>
  </si>
  <si>
    <t>Постановление 
Администрации Первомайского района от 14.11.2012 № 323</t>
  </si>
  <si>
    <t>Автомобильная дорога - подъезд к с.Городок</t>
  </si>
  <si>
    <t>ВАЗ 21074, 
цвет синий 
ПТС 70 НЕ 422749</t>
  </si>
  <si>
    <t>2004
ХТА21074041854710</t>
  </si>
  <si>
    <t>211-р от 19.10.2009 передан от 
Куяновской школы</t>
  </si>
  <si>
    <t>Автобус КАВЗ- 397653 , 
цвет золотисто-желтый</t>
  </si>
  <si>
    <t>2006
Х1Е39765360040442</t>
  </si>
  <si>
    <t>старое право района</t>
  </si>
  <si>
    <t>Дата принятия на учет в Росреестре</t>
  </si>
  <si>
    <t>Кадастровый номер объекта</t>
  </si>
  <si>
    <t>№06/294/2011-585
24.01.2012</t>
  </si>
  <si>
    <t>№06/294/2011-587
12.01.2012</t>
  </si>
  <si>
    <t>№06/294/2011-586
12.01.2012</t>
  </si>
  <si>
    <t>М 821 УВ</t>
  </si>
  <si>
    <t>В 369 ОК</t>
  </si>
  <si>
    <t>70-70-06/242/2010-239
08.12.2010</t>
  </si>
  <si>
    <t>дата сдачи док-ов в ЕГРП</t>
  </si>
  <si>
    <t>перечень ОЦДИ на 01.01.12, купили в 2011</t>
  </si>
  <si>
    <t>П от 10.01.2012 №3
 "Об утв Устава…"
П от 29.02.2012 №85
"О внесении измен в П №85: изменение типа+ имущ"</t>
  </si>
  <si>
    <t>П от 28.12.2011 №283
 "Об утв Устава…"
П от 29.02.2012 №84
"О внесении измен в П №283: изменение типа+имущ"</t>
  </si>
  <si>
    <t>Управление сельского хозяйства администрации 
Первомайского района</t>
  </si>
  <si>
    <t>ТВ 5056</t>
  </si>
  <si>
    <t>1 арбалит</t>
  </si>
  <si>
    <t>с.Первомайское, ул.Советская, 20</t>
  </si>
  <si>
    <t>передан  через казну в Новомариинское с п
 Расп 202-р от 30.06.2010 РД № 401 от 30.06.2010, дог пож 7/10 от 30.06.2010</t>
  </si>
  <si>
    <t>20171</t>
  </si>
  <si>
    <t>А 269 УЕ 70</t>
  </si>
  <si>
    <t>20169</t>
  </si>
  <si>
    <t>Автомобильная дорога - с.Ежи-д.Петровск</t>
  </si>
  <si>
    <t>мост ч/з р.Туендат</t>
  </si>
  <si>
    <t>труба железобетонная</t>
  </si>
  <si>
    <t>15 п.м./1 шт.</t>
  </si>
  <si>
    <t>190 от 22.06.2007</t>
  </si>
  <si>
    <t>Здание хоз.корпуса д/сада (нач.школы), 1976</t>
  </si>
  <si>
    <t>казенное</t>
  </si>
  <si>
    <t>Тип учреждения</t>
  </si>
  <si>
    <t>автономное</t>
  </si>
  <si>
    <t>3331 руб. в мес без НДС</t>
  </si>
  <si>
    <t>ПАЗ 32050 R Туендат</t>
  </si>
  <si>
    <t>ГАЗ самосвал</t>
  </si>
  <si>
    <t>ГАЗ-САЗ</t>
  </si>
  <si>
    <t>Автоприцеп КМЗ</t>
  </si>
  <si>
    <t>ГАЗ 53 Б</t>
  </si>
  <si>
    <t>кирпичное двухэтажное</t>
  </si>
  <si>
    <t>старое здание школы, разобрано</t>
  </si>
  <si>
    <t>с.Куяново ул.Центральная, д.31/1</t>
  </si>
  <si>
    <t>передан в ОУ Куяновской школе</t>
  </si>
  <si>
    <t>мун контракт №0165300013511000035-0257841-01 от 14.06.2011
Распоряжение Губернатора 367-ра от 04.05.2011,
 распоряж Главы 120-р от 26.04.2011дог к-п Г11-222 от 15.06.11, акт п/п от 15.06.2011</t>
  </si>
  <si>
    <t>ГАЗ-2705, грузовой фургон цельнометаллический (7 мест)
двиг *421600*В0405465*, цвет белый</t>
  </si>
  <si>
    <t>Наименование объекта</t>
  </si>
  <si>
    <t>01.01.2008
ОСТАТОЧНАЯ
 СТОИМОСТЬ, тыс. руб.</t>
  </si>
  <si>
    <t>01.01.2009
ОСТАТОЧНАЯ
 СТОИМОСТЬ, тыс. руб.</t>
  </si>
  <si>
    <t>165-р от 17.08.2009, 
продан с торгов (дог к-п №1-2011 от 28.01.2011 Гладышеву А.А.)</t>
  </si>
  <si>
    <t>Х1Е39765370043402</t>
  </si>
  <si>
    <t>20001</t>
  </si>
  <si>
    <t>20002</t>
  </si>
  <si>
    <t>20003</t>
  </si>
  <si>
    <t>Фиброколоноскоп CF-EL</t>
  </si>
  <si>
    <t>Фибрагастроскоп GIF-E3</t>
  </si>
  <si>
    <t>Ап-т рентгеновский 10Л6-01</t>
  </si>
  <si>
    <t>Ап-т рентгеновский сименс</t>
  </si>
  <si>
    <t>Прибор диагностический DP-6600</t>
  </si>
  <si>
    <t>2-45-08, 89609698849
2-19-82
 (бух. Вертинская Ольга)</t>
  </si>
  <si>
    <t>ГАЗ-2705, грузовой фургон цельнометаллический (7 мест)
двиг *421600*В0404375*, цвет белый</t>
  </si>
  <si>
    <t>ПТС 52НЕ369319, 2011 г.
Х96270500В0695769</t>
  </si>
  <si>
    <t>Музей</t>
  </si>
  <si>
    <t>Расп Гл от 05.02.2010
 № 15-р о включении в реестр</t>
  </si>
  <si>
    <t>перечень ОЦДИ на 01.01.12</t>
  </si>
  <si>
    <t>Здание музея (школьный)</t>
  </si>
  <si>
    <t xml:space="preserve">холодильник DAEWOO FR-061A </t>
  </si>
  <si>
    <t xml:space="preserve">бойлер Ariston </t>
  </si>
  <si>
    <t xml:space="preserve">телевизор </t>
  </si>
  <si>
    <t xml:space="preserve">магнитола  Panasonic RX-FT530 </t>
  </si>
  <si>
    <t xml:space="preserve">весы механические PH-6Ц13У </t>
  </si>
  <si>
    <t xml:space="preserve">баян Тула 210 </t>
  </si>
  <si>
    <t xml:space="preserve">холодильник Бирюса 228-3 </t>
  </si>
  <si>
    <t xml:space="preserve">морозильная камера Бирюса 145 </t>
  </si>
  <si>
    <t>снегоход "Буран"</t>
  </si>
  <si>
    <t>п.Беляй, ул.Зеленая, 3 строение 1</t>
  </si>
  <si>
    <t>п.Беляй, ул.Зеленая, 3 строение 2</t>
  </si>
  <si>
    <t>192-р от 28.09.2009, акт от 28.09.2009</t>
  </si>
  <si>
    <t>199-р от 01.10.2009</t>
  </si>
  <si>
    <t>принят из казны ТО</t>
  </si>
  <si>
    <t>Сооружение (стадион, в т.ч. ограждения), 2000</t>
  </si>
  <si>
    <t>ГАЗ-53 самосвал</t>
  </si>
  <si>
    <t>Компьютерный класс</t>
  </si>
  <si>
    <t>МАОУ Улу-Юльская СОШ</t>
  </si>
  <si>
    <t>МБОУ Комсомольская СОШ</t>
  </si>
  <si>
    <t>№</t>
  </si>
  <si>
    <t xml:space="preserve">Мобильный ренгеновский аппарат с автоматизированным управлением АРА 110-01 </t>
  </si>
  <si>
    <t xml:space="preserve">Монитор пациента РМ-9000Экспрес </t>
  </si>
  <si>
    <t xml:space="preserve">Генератор кислорода Staxel 3/5 </t>
  </si>
  <si>
    <t xml:space="preserve">Блок электрохирургический РСД-30 </t>
  </si>
  <si>
    <t xml:space="preserve">Ап/т ИВЛ ИВЛ Нефтис(КС020000) </t>
  </si>
  <si>
    <t>Монитор глубины наркоза А-2000 ХР</t>
  </si>
  <si>
    <t xml:space="preserve">Стол операционный универ.ОУМ-1 с моторным и ножным приводами </t>
  </si>
  <si>
    <t xml:space="preserve">Инфузионный насос ТЕ-171 </t>
  </si>
  <si>
    <t xml:space="preserve">Монитор пациента РМ-9000 Экспрес </t>
  </si>
  <si>
    <t>Монитор пациента РМ-9000 экспрес</t>
  </si>
  <si>
    <t xml:space="preserve">Монитор пациента РМ-9000 экспрес </t>
  </si>
  <si>
    <t xml:space="preserve">Микроковексный датчик для внутриполостных исследований для многофункционального цифрового ультразвуков </t>
  </si>
  <si>
    <t xml:space="preserve">Система фототерапии новорожденых neoBLUELED BLUE LED neoBlue Cozy </t>
  </si>
  <si>
    <t xml:space="preserve">Дефибрилятор Powerheart AED  G3 </t>
  </si>
  <si>
    <t>дата технического паспорта</t>
  </si>
  <si>
    <t>Н 479 ОВ 70</t>
  </si>
  <si>
    <t>3637 АЕ 70</t>
  </si>
  <si>
    <t>П от 16.01.2012 №12
"О создании МБУ"
изменение типа+ имущество</t>
  </si>
  <si>
    <t>П от 12.12.2011 № 267 "О внесении изм в Устав…"; 
П от 16.01.2012 №10
 "О создании…" изменение типа+имущество</t>
  </si>
  <si>
    <t>Хозяйственный склад(шк), 1992</t>
  </si>
  <si>
    <t>конкурсное производство с 
02.07.2009
дело А 67-4017/09
 объявление о несостоятельности от 29.07.2011 (Вестник регистрации)</t>
  </si>
  <si>
    <t>Списано
12-р от 21.01.2008</t>
  </si>
  <si>
    <t>Передано по школам
 01.10. 2007 № 279-р</t>
  </si>
  <si>
    <t>О 434 МУ</t>
  </si>
  <si>
    <t>двухэтажное , стены железобетонные плиты</t>
  </si>
  <si>
    <t>20163</t>
  </si>
  <si>
    <t>Муниципальное автономное образовательное учреждение дополнительного образования детей " Первомайская детская школа искусств"</t>
  </si>
  <si>
    <t>Муниципальное автономное учреждение "Централизованная библиотечная система Первомайского района"</t>
  </si>
  <si>
    <t>ГАЗ 53А</t>
  </si>
  <si>
    <t>бывшая котельная</t>
  </si>
  <si>
    <t>20168</t>
  </si>
  <si>
    <t>списание распор 96-р от 21.04.10, акт</t>
  </si>
  <si>
    <t>котельная в 2006 передана по перед акту в Куяновское с/п без правоуст. док-ов
св-во от 30.06.2010 № рег.70-70-06/067/2010-344 (район), ведется подготовка реш.думы и договора пожертвования на с/п</t>
  </si>
  <si>
    <t>В 278 РЕ</t>
  </si>
  <si>
    <t>В 279 РЕ</t>
  </si>
  <si>
    <t>2009,
ХТА 21074092867296</t>
  </si>
  <si>
    <t>У 780 УУ</t>
  </si>
  <si>
    <t>ПТС 52НЕ369308, 2011 г.
Х96270500В0695792</t>
  </si>
  <si>
    <t>Расп 328-р от 17.11.2006</t>
  </si>
  <si>
    <t xml:space="preserve">передан в Первомайское с/п </t>
  </si>
  <si>
    <t>677 от 30.04.2010
 ООО Континент-СП</t>
  </si>
  <si>
    <t>стоимость аренды или рыночная стоимость для продажи</t>
  </si>
  <si>
    <t>холодильник с морозидьником</t>
  </si>
  <si>
    <t>шкаф жарочный</t>
  </si>
  <si>
    <t>2/0000088</t>
  </si>
  <si>
    <t>2/0000089</t>
  </si>
  <si>
    <t>2/0000090</t>
  </si>
  <si>
    <t>2/0000091</t>
  </si>
  <si>
    <t>2/0000092</t>
  </si>
  <si>
    <t>2/0000093</t>
  </si>
  <si>
    <t>2/0000094</t>
  </si>
  <si>
    <t>2/0000095</t>
  </si>
  <si>
    <t>2/0000096</t>
  </si>
  <si>
    <t>2/0000097</t>
  </si>
  <si>
    <t>2/0000098</t>
  </si>
  <si>
    <t>2/0000099</t>
  </si>
  <si>
    <t>2/0000100</t>
  </si>
  <si>
    <t>2/0000101</t>
  </si>
  <si>
    <t>2/0000102</t>
  </si>
  <si>
    <t>2/0000103</t>
  </si>
  <si>
    <t>2/0000104</t>
  </si>
  <si>
    <t>2/0000105</t>
  </si>
  <si>
    <t>2/0000106</t>
  </si>
  <si>
    <t>2/0000107</t>
  </si>
  <si>
    <t>2/0000108</t>
  </si>
  <si>
    <t>2/0000109</t>
  </si>
  <si>
    <t>2/0000110</t>
  </si>
  <si>
    <t>2/0000111</t>
  </si>
  <si>
    <t>2/0000112</t>
  </si>
  <si>
    <t>web-камера</t>
  </si>
  <si>
    <t>Раздел 2 (движимое имущество)
Реестр движимого имущества (кроме транспорта) более 100 000 руб.</t>
  </si>
  <si>
    <t>Раздел 2 (движимое имущество)
Реестр особо ценного движимого имущества (кроме транспорта) от 50 000 до 100 000 руб.(приказ Минэкономразвития от 30.08.2012 №424</t>
  </si>
  <si>
    <t xml:space="preserve">Раздел 2 (движимое имущество) </t>
  </si>
  <si>
    <t>дог пож  199/12 от 02.07.2012
распор Админ ТО №547-ра от 13.06.2012</t>
  </si>
  <si>
    <t>249-р от 19.07.12</t>
  </si>
  <si>
    <t>Основы технологической культуры Колесникова И.А.</t>
  </si>
  <si>
    <t xml:space="preserve">дог пож  265/12 от 22.08.12
распор Админ ТО №781-ра от 22.08.2012   </t>
  </si>
  <si>
    <t>отказ от ОУ от 28.11.12, передан в казну 
расп 414-р от 18.12.2012
 РД 198 от 27.12.12 о передаче в Первомайское поселение, дог пож 20/12 от 27.12.12, акт от 27.12.12</t>
  </si>
  <si>
    <t>1996 г
ПТС 70 МЕ 167211
ХТТ396200Т0014528
двиг УМЗ4178-60406080
шасси № 0358383
кузов №0014528
цвет белая ночь</t>
  </si>
  <si>
    <t>О864НН</t>
  </si>
  <si>
    <t>атономное</t>
  </si>
  <si>
    <t>2-21-94, (89618898278 Захарова)
2-29-24 
(бух Татьяна Ник 89069582506)</t>
  </si>
  <si>
    <t>Муниципальное бюджетное общеобразовательное учреждение Беляйская основная общеобразовательная школа</t>
  </si>
  <si>
    <t>распорядительный документ об исключении из 
переченя ОЦДИ</t>
  </si>
  <si>
    <r>
      <t xml:space="preserve">реестровый №
</t>
    </r>
    <r>
      <rPr>
        <sz val="7"/>
        <color indexed="8"/>
        <rFont val="MS Sans Serif"/>
        <family val="2"/>
      </rPr>
      <t xml:space="preserve">( с 2012 г. присваивается объектам, стоимость которых больше 50 и до 100 тыс.руб. порядковый номер через дробь) </t>
    </r>
  </si>
  <si>
    <t>расп 379-р от 16.11.2012 о включении  в реестр и передаче в ОУ ЦРБ</t>
  </si>
  <si>
    <t>Муниципальное автономное общеобразовательное учреждение Аргат-Юльская средняя общеобразовательная школа Первомайского района</t>
  </si>
  <si>
    <t>Муниципальное автономное образовательное учреждение Альмяковская основная общеобразовательная школа</t>
  </si>
  <si>
    <t>Муниципальное бюджетное дошкольное образовательное учреждение Первомайский детский сад общеразвивающего вида "Березка" Первомайского района</t>
  </si>
  <si>
    <t>20037</t>
  </si>
  <si>
    <t>ГАЗ 5204</t>
  </si>
  <si>
    <t>Кротова Наталья
 Анатольевна
бух Коневец Наталья Николаевна</t>
  </si>
  <si>
    <t>Стол операционный</t>
  </si>
  <si>
    <t>Анализатор б/химический</t>
  </si>
  <si>
    <t>Анализатор липид. Спектра</t>
  </si>
  <si>
    <t>Фибрагастроскоп ХО-30</t>
  </si>
  <si>
    <t>Фиборогастродуоденоскоп</t>
  </si>
  <si>
    <t>УАЗ 39623</t>
  </si>
  <si>
    <t>МУП Первомайское</t>
  </si>
  <si>
    <t>Количество экземпляров</t>
  </si>
  <si>
    <t>20064</t>
  </si>
  <si>
    <t>20065</t>
  </si>
  <si>
    <t>20067</t>
  </si>
  <si>
    <t>20068</t>
  </si>
  <si>
    <t>20069</t>
  </si>
  <si>
    <t>20071</t>
  </si>
  <si>
    <t>Одноэтажное нежилое здание (бывшая библиотека)</t>
  </si>
  <si>
    <t>П от 16.01.2012 №11
"О создании МБУ" изменение типа+имущество</t>
  </si>
  <si>
    <t>П от 16.01.2012 №13
"О создании…" изменение типа</t>
  </si>
  <si>
    <t>П от 16.01.2012 №14
"О создании МБУ" изменение типа+имущество</t>
  </si>
  <si>
    <t>П от 16.01.2012 №15
"О создании…" изменение типа+имущество</t>
  </si>
  <si>
    <t>726 от 08.09.2010
ООО  Континент-СП</t>
  </si>
  <si>
    <t>Общая 
площадь, кв.м.</t>
  </si>
  <si>
    <t>Характеристики объекта</t>
  </si>
  <si>
    <t>с.Первомайское, ул. Кольцова 42/1</t>
  </si>
  <si>
    <t>ПТС 52НЕ369319, 2011 г.
Х96270500В0695779</t>
  </si>
  <si>
    <t xml:space="preserve">372-р от 03.12.2010 передан в казну для передачи в Первом с/п
</t>
  </si>
  <si>
    <t>268-р    2007 год</t>
  </si>
  <si>
    <t>ХТН53120011177750</t>
  </si>
  <si>
    <t>помещение в 24-х квартирном двухэтажном арбалитовом доме</t>
  </si>
  <si>
    <t>Тренажер стрелковый</t>
  </si>
  <si>
    <t>№ 06/009/2007-998</t>
  </si>
  <si>
    <t>181-р от 21.09.2009</t>
  </si>
  <si>
    <t>20116</t>
  </si>
  <si>
    <t>60068</t>
  </si>
  <si>
    <t>20118</t>
  </si>
  <si>
    <t>20119</t>
  </si>
  <si>
    <t>60069</t>
  </si>
  <si>
    <t>передан в казну 2008</t>
  </si>
  <si>
    <t>20121</t>
  </si>
  <si>
    <t>20122</t>
  </si>
  <si>
    <t>20123</t>
  </si>
  <si>
    <t>20124</t>
  </si>
  <si>
    <t>44-1-30, 44-1-80
44-2-44 (бух. Якаева Наталья)</t>
  </si>
  <si>
    <t>передали из Улу-Юльского с п Реш
 совета 20 от 14.09.2010 о передаче в МО "Первомайский район", передаточный акт из пос в район  от 14.09.2010</t>
  </si>
  <si>
    <t>Решение 
Первомайского районного суда ТО от 19.11.2009</t>
  </si>
  <si>
    <t>передан в Новомариинское сельское поселение
РД 188 от 29.11.2012, дог пож 17/12 от 29.11.2012</t>
  </si>
  <si>
    <t>Сканер ультразвуковой диагностический MYLAB 20 с принадлежностями</t>
  </si>
  <si>
    <t>Распор Главы о включении в реестр № 384-р от 16.11.2011 по результатам инвентаризации</t>
  </si>
  <si>
    <t>двухэтажное , кирпичное</t>
  </si>
  <si>
    <t>одноэтажное брусчатое помещение</t>
  </si>
  <si>
    <t>Распорядительный документ</t>
  </si>
  <si>
    <t>продано 2008</t>
  </si>
  <si>
    <t>Видеопроектор sapyo PLC-SY31</t>
  </si>
  <si>
    <t>Экран моторизированный</t>
  </si>
  <si>
    <t>Акробатическая дорожка</t>
  </si>
  <si>
    <t>Стойка с набором гантелей</t>
  </si>
  <si>
    <t>приемно-передающая
 станция спутниковой связи</t>
  </si>
  <si>
    <t>Сервер.Сист. Блк. Монитор</t>
  </si>
  <si>
    <t>Монитор прикр. Реанимат. МПР</t>
  </si>
  <si>
    <t>Монитор хирургический</t>
  </si>
  <si>
    <t>Инкубатор для новорожденных NEW</t>
  </si>
  <si>
    <t>Муниципальное автономное общеобразовательное учреждение Туендатская основная общеобразовательная школа Первомайского района</t>
  </si>
  <si>
    <t>Балансодержатель</t>
  </si>
  <si>
    <t xml:space="preserve">ВСЕГО </t>
  </si>
  <si>
    <t>Казна 
МО "Первомайский район"</t>
  </si>
  <si>
    <t>Казна
 МО "Первомайский район"</t>
  </si>
  <si>
    <t>МАОУ Туендатская СОШ</t>
  </si>
  <si>
    <t>Авто ГАЗ 53
инв № 110105000000006</t>
  </si>
  <si>
    <t>передан ч/з казну в куян с/п 2008</t>
  </si>
  <si>
    <t>УАЗ 396252-03
инв № 110105000000018</t>
  </si>
  <si>
    <t>УАЗ 396252-03
инв № 110105000000020</t>
  </si>
  <si>
    <t>в стадии банкротства</t>
  </si>
  <si>
    <t>б/н</t>
  </si>
  <si>
    <t>Автомобиль УАЗ-3962</t>
  </si>
  <si>
    <t>дог пож № 44/10 от 26.02.2010</t>
  </si>
  <si>
    <t>ПТС 73 ВХ 118189</t>
  </si>
  <si>
    <t>Сооружение (овощехранилище)
 (на территории  быв.детского дома)</t>
  </si>
  <si>
    <t>405-р от 16.12.2005 
о передаче в ОУ</t>
  </si>
  <si>
    <t>принят из Администрации района
передан в Новомариинское с/п РД от 28.05.2009 №320</t>
  </si>
  <si>
    <t>20109</t>
  </si>
  <si>
    <t>деревянный сарай</t>
  </si>
  <si>
    <t>30 п.м./2 шт.</t>
  </si>
  <si>
    <t>от 22.10.2008</t>
  </si>
  <si>
    <t>27.09.2007
23.04.2011</t>
  </si>
  <si>
    <t>20079</t>
  </si>
  <si>
    <t>расп Главы от 04.06.2012 № 184-р о вкл в реестр, дог пож № 79/12 от 06.04.2012, расп Администрации ТО от 06.04.2012 № 323-р</t>
  </si>
  <si>
    <t>34-р от 12.02.2008 о списании</t>
  </si>
  <si>
    <t xml:space="preserve">1985 г.
</t>
  </si>
  <si>
    <t>70 ТЕ0614</t>
  </si>
  <si>
    <t>отсутствует</t>
  </si>
  <si>
    <t>2011
ХТА 210740В3077328</t>
  </si>
  <si>
    <t xml:space="preserve">Админ купила в 2011 году </t>
  </si>
  <si>
    <t>ВАЗ 21074 
двигатель 21067 № 8312874</t>
  </si>
  <si>
    <t>20183</t>
  </si>
  <si>
    <t>кирпичное, одноэтажное</t>
  </si>
  <si>
    <t>32-1-98
Соколова Нат Ник (бухг в декретном отпуске), 
43-3-19 Светл Владим</t>
  </si>
  <si>
    <t>П от 29.12.2011 №299
"Об утв Устава…"
П от 02.03.2012 №92
 "О внесении изменений в П №299: изменение типа+имущ"</t>
  </si>
  <si>
    <t>Автобус ПАЗ-32053-70 мосты 
КААЗ "Для перевозки детей"</t>
  </si>
  <si>
    <t>Типовой комплект
 кабинета химии</t>
  </si>
  <si>
    <t>Нежилое здание склада Ж/д пути</t>
  </si>
  <si>
    <t>пристройка к зданию гаража</t>
  </si>
  <si>
    <t>№06/005/2006-440</t>
  </si>
  <si>
    <t>№ 06/005/2006-441</t>
  </si>
  <si>
    <t>Газ 53-12</t>
  </si>
  <si>
    <t>с.Ежи,ул.Дорожная,13</t>
  </si>
  <si>
    <t>Гараж киносети</t>
  </si>
  <si>
    <t>Автомобильная дорога Улу-Юл-Аргат-Юл в т.ч. Железобетонный мост</t>
  </si>
  <si>
    <t>Дизель-генератор</t>
  </si>
  <si>
    <t>ГАЗ 32213-14
инв № 105153410031014</t>
  </si>
  <si>
    <t xml:space="preserve"> принят от администрации в казну  для продажи 10-р от 24.01.2011 "О приеме имущества в муниципальную казну"</t>
  </si>
  <si>
    <t xml:space="preserve">Базовое рабочее место обучающегося 
образовательного учреждения основного общего образования </t>
  </si>
  <si>
    <t>Базовое рабочее место обучающегося
 образовательного учреждения основного общего образования, ограничения здоровья которого позволяют использовать стандартные инструменты клавиатурного ввода, управления и зрительного восприятия с экрана</t>
  </si>
  <si>
    <t>дог пож 294/12 от 01.10.2012 расп о принятии и передаче в школу 
№329-р от 12.10.12</t>
  </si>
  <si>
    <t>у Кости</t>
  </si>
  <si>
    <t>Дата истечения срока постановки на учет в Росреесре (1 год)</t>
  </si>
  <si>
    <t>у Кости с 21.11.2012</t>
  </si>
  <si>
    <t xml:space="preserve">Трансформаторная подстанция 
ТП П-1-13 0,4 кВ с отходящими воздушными линимями электропередачи </t>
  </si>
  <si>
    <t>Наружные сети электроснабжения 0,4 кВ 
с отхлдящими линиями электропередачи от ТП П-1-13 0,4 кВ</t>
  </si>
  <si>
    <t>Томская область, Первомайский район,
 с.Первомайское, ул.Ленинская, 95Г</t>
  </si>
  <si>
    <t>Томская область, Первомайский район,
 с.Первомайское, ул.Ленинская (ориентир вдоль земельных участков с адресами: с.Первоайское, ул.Ленинская, 95/2 и ул.Ленинская, 95/3)</t>
  </si>
  <si>
    <t>электротрансформатор 
П-1-13, 1*250 кВ 10/0,4 кВ, заводской номер – 842337, счетчик тип-СА 4У-И672М в составе трансформаторной подстанции ТП П-1-13; разъединитель АВ 200А (П-1-3), одна отпайка ВЛ 10 кВ от оп. №92; опоры (деревянные прикрепленные проволокой к железобетонному основанию) для проведения электропроводов- 7 шт., электропровода (алюминиевые, марки АВ-35), кабель АВ РГ 3*50+1*35-20 метров (от здания Проходной, расположенной по ул.Ленинская, 95/8 до РММ, расположенного по ул.Ленинской, 95/5), кабель АВ РГ 3*50+1*35-30 метров (от здания РММ, расположенного по ул.Ленинская, 95/5 до стоянки теплой, расположенной по ул.Ленинской, 95/7), кабель АВ РГ 3*50+1*25-20 метров (от стоянки теплой по ул.Ленинской, 95/7 до склада арочного по ул.Ленинской, 95/6), электропровод изолированный марки 2*10 АПВ-30 метров.</t>
  </si>
  <si>
    <t>движимое</t>
  </si>
  <si>
    <t>Муниципальное бюджетное общеобразовательное учреждение Комсомольская средняя общеобразовательная школа Первомайского района</t>
  </si>
  <si>
    <t>Муниципальное автономное общеобразовательное учреждение Улу-Юльская средняя общеобразовательная школа Первомайского района</t>
  </si>
  <si>
    <t>Муниципальное бюджетное дошкольное образовательное учреждение Улу-Юльский детский сад общеразвивающего вида</t>
  </si>
  <si>
    <t>Реестровый 
номер</t>
  </si>
  <si>
    <t>одноэтажное,
 брусчатое</t>
  </si>
  <si>
    <t>МУП "Комхоз"</t>
  </si>
  <si>
    <t>П от 12.12.2011 № 268
 "Об утв Устава…"
П от 29.02.2012 №88
"О внесении  измен в П268: изменение типа+имущ"</t>
  </si>
  <si>
    <t>П от 10.01.2012 №6 
"Об утв Уства…"
П от 08.02.2012 №47
"О внесении измен в П №6: изменение типа+имущ"</t>
  </si>
  <si>
    <t>списать, т.к. нет в наличии, из области передали только на бумаге</t>
  </si>
  <si>
    <t>Е810МР70</t>
  </si>
  <si>
    <t>2/0000119</t>
  </si>
  <si>
    <t>2/0000120</t>
  </si>
  <si>
    <t>2/0000121</t>
  </si>
  <si>
    <t>2/0000122</t>
  </si>
  <si>
    <t>2/0000123</t>
  </si>
  <si>
    <t>2/0000124</t>
  </si>
  <si>
    <t>2/0000125</t>
  </si>
  <si>
    <t>2/0000126</t>
  </si>
  <si>
    <t>2/0000127</t>
  </si>
  <si>
    <t>передано в казну в 2011</t>
  </si>
  <si>
    <t>отказ от ОУ от 28.11.12, передан в казну 
расп 414-р от 18.12.2012
РД 198 от 27.12.2012 о передаче в Куяновское поселение, дог пож 21/12 от 27.12.12, акт от 27.12.12</t>
  </si>
  <si>
    <t>с.Первомайское, ул.Советская, 20,Б, пом №2</t>
  </si>
  <si>
    <t>П от 29.12.2011 №287
"Об утв Устава…"
П от 02.03.2012 № 98
"О внесении изменений в П №287: изменение типа+имущ"
П от 20.03.2012 № 110 "О создании МАОУ …."</t>
  </si>
  <si>
    <t>ИНН 7000000331
КПП 702101001</t>
  </si>
  <si>
    <t>по данным ОАО начислены 
дивиденды за 2006 в сумме 75,6 и за 2007 в сумме 166,32 в т.ч. НДС</t>
  </si>
  <si>
    <t>секретарь Совета директоров ОАО "Томскоблгаз" Якимов В.А.</t>
  </si>
  <si>
    <t>Куяновское пос РД 64 от  20.06.2011 дог пож № 7/11 от 20.06.2011, акт п/п от 20.06.2011</t>
  </si>
  <si>
    <t xml:space="preserve">из Комитета по УМС передан в Первом с/п </t>
  </si>
  <si>
    <t>Нежилое помещение в одноэтажном 
здании (производственный цех)</t>
  </si>
  <si>
    <t>одноэтажное шлакозаливное здание</t>
  </si>
  <si>
    <t>нежилое строение
 (СЭС, инфекционный корпус)</t>
  </si>
  <si>
    <t>с.Первомайское, ул.Больничная, 3 стр.1А</t>
  </si>
  <si>
    <t>ГАЗ 31105-581</t>
  </si>
  <si>
    <t>В 114 УО</t>
  </si>
  <si>
    <t>УАЗ 396254</t>
  </si>
  <si>
    <t>В 117 УО</t>
  </si>
  <si>
    <t>В 115 УО</t>
  </si>
  <si>
    <t xml:space="preserve">п.68 Реш малого совета № 53 от 28.05.1993, Пост ВС РФ 3020-1 от 27.12.1991 г., выписка из реестра </t>
  </si>
  <si>
    <t>акт от 05.02.2010</t>
  </si>
  <si>
    <t>70-70-06/010/2010-403
24.03.2010</t>
  </si>
  <si>
    <t>выписка из реестра 
от 18.02.2010 № 110, 
Реш малого совета № 53 от 28.05.1993, Пост ВС РФ 3020-1 от 27.12.1991 г.</t>
  </si>
  <si>
    <t>70-70-06/010/2010-401
от 24.03.2010</t>
  </si>
  <si>
    <t>одноэтажное</t>
  </si>
  <si>
    <t>№ выписки из ЕГРП 
 дата принятия на учет</t>
  </si>
  <si>
    <t>70-70-06/010/2010-656
30.04.2010</t>
  </si>
  <si>
    <t>Автомобиль ГАЗ 2217</t>
  </si>
  <si>
    <t>ПТС 70 КА 008350</t>
  </si>
  <si>
    <t xml:space="preserve">реквизиты договора
 о закреплении имущества </t>
  </si>
  <si>
    <t>№ 56 от 18.03.2010</t>
  </si>
  <si>
    <t xml:space="preserve"> Сергеевское пос. РД 64 от  20.06.2011 дог пож № 9/11 от 20.06.2011, акт п/п от 20.06.2011</t>
  </si>
  <si>
    <t>Новомариинское пос. РД 64 от  20.06.2011 дог пож № 8/11 от 20.06.2011, акт п/п от 20.06.2011</t>
  </si>
  <si>
    <t>Первомайское пос РД 64 от  20.06.2011 дог пож № 6/11 от 20.06.2011, акт п/п от 20.06.2011</t>
  </si>
  <si>
    <t>№, дата договора ОУ или ХВ, дата передаточного акта</t>
  </si>
  <si>
    <t>с.Сергеево, ул.Школьная,   1</t>
  </si>
  <si>
    <t>Здание школы, 1961</t>
  </si>
  <si>
    <t>б/ц</t>
  </si>
  <si>
    <t>двухэтажное</t>
  </si>
  <si>
    <t>Финансово-экономическое управление администрации Первомайского района</t>
  </si>
  <si>
    <t>передано с/пос р.думы от 27.11.2008</t>
  </si>
  <si>
    <t xml:space="preserve">Куяново, ул. Центральная,23 </t>
  </si>
  <si>
    <t xml:space="preserve">Аппарат скрининговой системы измерения отоакустической эмиссии  </t>
  </si>
  <si>
    <t>20080</t>
  </si>
  <si>
    <t>20081</t>
  </si>
  <si>
    <t>Нежилое помещение (расположено на 1этаже)</t>
  </si>
  <si>
    <t>2003 г.
ПТС 73 КО 272834
ХТТ39629030447599
двиг УМЗ-421800 №30301875
№шасси 37410030468427
№ кузова 39620030206796
цвет белая ночь</t>
  </si>
  <si>
    <t>последний номер</t>
  </si>
  <si>
    <t>ПТС 52 КР 056495</t>
  </si>
  <si>
    <t>дог пож № 104/11 от 16.05.2011
от казны ТО</t>
  </si>
  <si>
    <t>Автобус КАВЗ 397651</t>
  </si>
  <si>
    <t>XJE39765120034182</t>
  </si>
  <si>
    <t>20154</t>
  </si>
  <si>
    <t>20155</t>
  </si>
  <si>
    <t>Нежилое здание (тир), 1987</t>
  </si>
  <si>
    <t>с.Ежи, ул.Советская, 7б</t>
  </si>
  <si>
    <t>одноэтажное
кирпичное</t>
  </si>
  <si>
    <t>Сооружение (погреб), 1990</t>
  </si>
  <si>
    <t>с.Ежи, ул.Советская, 7в</t>
  </si>
  <si>
    <t>помещения №1,2,3,4,5,6,7,8,9,12,13 на 1 этаже и №16,17 на 2 этаже в кирпичноем двухэтажном здании</t>
  </si>
  <si>
    <t>трехэтажное</t>
  </si>
  <si>
    <t>снегоход "Буран", 1994</t>
  </si>
  <si>
    <t>70001</t>
  </si>
  <si>
    <t>Многолетние насаждения (кедровник)</t>
  </si>
  <si>
    <t>с.Ежи</t>
  </si>
  <si>
    <t>кедровник</t>
  </si>
  <si>
    <t>расп 199-ра от 
31.07.2003 О передаче имущества в оплату уставного капитала МУП "ЕРЦ", акт приемки-передачи имущества от 31.07.2003</t>
  </si>
  <si>
    <t>20151</t>
  </si>
  <si>
    <t>клавиатура</t>
  </si>
  <si>
    <t>компьютерная мышь</t>
  </si>
  <si>
    <t>монитор</t>
  </si>
  <si>
    <t>ноутбук</t>
  </si>
  <si>
    <t>системный блок</t>
  </si>
  <si>
    <t>кронштейн</t>
  </si>
  <si>
    <t>мультимедиа-проектор</t>
  </si>
  <si>
    <t>экран настенный</t>
  </si>
  <si>
    <t>приобретено через РУО в июле 2012 г</t>
  </si>
  <si>
    <t>2/0000060</t>
  </si>
  <si>
    <t>2/0000061</t>
  </si>
  <si>
    <t>2/0000062</t>
  </si>
  <si>
    <t>2/0000063</t>
  </si>
  <si>
    <t>2/0000064</t>
  </si>
  <si>
    <t>2/0000065</t>
  </si>
  <si>
    <t>2/0000066</t>
  </si>
  <si>
    <t>2/0000067</t>
  </si>
  <si>
    <t>интерактивная доска</t>
  </si>
  <si>
    <t>эфан настенный</t>
  </si>
  <si>
    <t>ванна моечная</t>
  </si>
  <si>
    <t>водонагреватель</t>
  </si>
  <si>
    <t>зонт вентиляционный</t>
  </si>
  <si>
    <t>кипятильник</t>
  </si>
  <si>
    <t>мясорубка</t>
  </si>
  <si>
    <t>печь СВЧ</t>
  </si>
  <si>
    <t>плита электрическая</t>
  </si>
  <si>
    <t>стеллажи д/кухни</t>
  </si>
  <si>
    <t>стол производственый</t>
  </si>
  <si>
    <t>стол разделочно-производственый</t>
  </si>
  <si>
    <t>шкаф холодильный</t>
  </si>
  <si>
    <t>2/0000068</t>
  </si>
  <si>
    <t>2/0000069</t>
  </si>
  <si>
    <t>2/0000070</t>
  </si>
  <si>
    <t>2/0000071</t>
  </si>
  <si>
    <t>2/0000072</t>
  </si>
  <si>
    <t>2/0000073</t>
  </si>
  <si>
    <t>2/0000074</t>
  </si>
  <si>
    <t>2/0000075</t>
  </si>
  <si>
    <t>2/0000076</t>
  </si>
  <si>
    <t>2/0000077</t>
  </si>
  <si>
    <t>2/0000078</t>
  </si>
  <si>
    <t>2/0000079</t>
  </si>
  <si>
    <t>2/0000080</t>
  </si>
  <si>
    <t>2/0000081</t>
  </si>
  <si>
    <t>2/0000082</t>
  </si>
  <si>
    <t>2/0000083</t>
  </si>
  <si>
    <t>2/0000084</t>
  </si>
  <si>
    <t>2/0000085</t>
  </si>
  <si>
    <t>2/0000086</t>
  </si>
  <si>
    <t>2/0000087</t>
  </si>
  <si>
    <t>Муниципальное автономное образовательное учреждение 
Альмяковская основная общеобразовательная школа</t>
  </si>
  <si>
    <t>источник бесперебойного питания</t>
  </si>
  <si>
    <t>колонки</t>
  </si>
  <si>
    <t>коммутатор</t>
  </si>
  <si>
    <t>многофункцианальное печатное устройство</t>
  </si>
  <si>
    <t>наушники</t>
  </si>
  <si>
    <t>сканер</t>
  </si>
  <si>
    <t>котел</t>
  </si>
  <si>
    <t>морозильный ларь</t>
  </si>
  <si>
    <t>полки настенные кухонные</t>
  </si>
  <si>
    <t>2/0000128</t>
  </si>
  <si>
    <t>2/0000129</t>
  </si>
  <si>
    <t>2/0000130</t>
  </si>
  <si>
    <t>2/0000131</t>
  </si>
  <si>
    <t>2/0000132</t>
  </si>
  <si>
    <t>2/0000133</t>
  </si>
  <si>
    <t>2/0000134</t>
  </si>
  <si>
    <t>2/0000135</t>
  </si>
  <si>
    <t>60073</t>
  </si>
  <si>
    <t>Открытое акционерное общество ТОМСКОБЛГАЗ</t>
  </si>
  <si>
    <t>634021, Россия, г.Томск, пр.Фрунзе, 170
45-07-86 (приемная), 44-39-17 (факс)
oblgas@mail.tomsknet.ru</t>
  </si>
  <si>
    <t>П от 30.12.11 №300 
"Об утв Устава…"
П от 29.02.2012 № 89 "О внесении  изменений в П №300…"  (изменение типа+ имущ)</t>
  </si>
  <si>
    <t>П от 29.12.2011 №292
" Об утв Устава…",
П от 29.02.2012 №87 "О внесении измен в П №292: изменение типа+имущество"</t>
  </si>
  <si>
    <t>Гастрофиброскоп GIF-XQ 40</t>
  </si>
  <si>
    <t xml:space="preserve">д.Городок, ул. Центральная,17-1 </t>
  </si>
  <si>
    <t>ликвидировано</t>
  </si>
  <si>
    <t>МБОУ ДОД Первомайская  ДЮСШ</t>
  </si>
  <si>
    <t>МБОУ Куяновская СОШ</t>
  </si>
  <si>
    <t>изменение площади произошло в связи 
с тем, что в старом тех паспорте была техническая ошибка</t>
  </si>
  <si>
    <t>изменение площади произошло в связи 
с тем, что в старом тех паспорте не были учтены холодные пристройки</t>
  </si>
  <si>
    <t>Одноэтажное нежилое брусчатое здание
 (на территории  быв.детского дома)</t>
  </si>
  <si>
    <t>одноэтажное, 
брусовое</t>
  </si>
  <si>
    <t xml:space="preserve">Админ купила в 2009 году </t>
  </si>
  <si>
    <t>мун контракт №0165300013511000035-0257841-01 от 14.06.2011
Распоряжение Губернатора 367-ра от 04.05.2011,
 распоряж Главы 120-р от 26.04.2011, дог к-п Г11-221 от 15.06.11, акт п/п от 15.06.2011</t>
  </si>
  <si>
    <t xml:space="preserve">Табурет цветной-черный </t>
  </si>
  <si>
    <t>212-р от 02.07.2012</t>
  </si>
  <si>
    <t>машина протирочно-резательная</t>
  </si>
  <si>
    <t>сковорода электрическая</t>
  </si>
  <si>
    <t>стол производственный</t>
  </si>
  <si>
    <t>универсальный мармит</t>
  </si>
  <si>
    <t>2/00008</t>
  </si>
  <si>
    <t>2/00009</t>
  </si>
  <si>
    <t>2/00010</t>
  </si>
  <si>
    <t>2/00011</t>
  </si>
  <si>
    <t>Муниципальное автономное общеобразовательное 
учреждение Сергеевская средняя общеобразовательная школа Первомайского района</t>
  </si>
  <si>
    <t>2/0000113</t>
  </si>
  <si>
    <t>2/0000114</t>
  </si>
  <si>
    <t>2/0000115</t>
  </si>
  <si>
    <t>2/0000116</t>
  </si>
  <si>
    <t>2/0000117</t>
  </si>
  <si>
    <t>2/0000118</t>
  </si>
  <si>
    <t>Легковой автомобиль 
LADA ВАЗ-21074
двигатель 21067, 9546607, цвет ярко-белый</t>
  </si>
  <si>
    <t>36-р от 27.02.2010
 о включении в реестр</t>
  </si>
  <si>
    <t>Получено свид-во 70-70-06/010/2009-322 от 11.10.2010, котельная в 2006 передана по перед акту в Первом с/п без правоустанавливающих док-ов, в 2010 вернули в район и передали в ОУ школе п.Новый</t>
  </si>
  <si>
    <t>?????</t>
  </si>
  <si>
    <t>№ 06/007/2006-476</t>
  </si>
  <si>
    <t>3-31-25, 3-31-35 
(бух Ольга Борисовна)</t>
  </si>
  <si>
    <t xml:space="preserve">Сооружение( хоккейная коробка), </t>
  </si>
  <si>
    <t>39 от 25.12.2005</t>
  </si>
  <si>
    <t>47 от 30.12.2005</t>
  </si>
  <si>
    <t>Сведения об установленных ограничениях (обременениях)
Дата возникновения, основание возникновения, дата прекращения</t>
  </si>
  <si>
    <t>П от 23.12.2011 №276
"Об утв Устава…"
П от 02.03.2012 №93
"О внесении изменений в П №276: изменение типа+имущ"</t>
  </si>
  <si>
    <t>П от 29.12.2011 № 298 "Об утв Устава…"
П от 30.12.2011 №307
 "О внесении изм в П №298…" изменение типа+имущество;
 Пост от 25.09.2012 №276 изменение в п.5 прилож №2 (Узень)</t>
  </si>
  <si>
    <t>Договор пожертвования от 28.02.2011 №1, дата регистрации 08.04.2011 № 70-70-06/015/2011-348</t>
  </si>
  <si>
    <t>реконструкция 2009</t>
  </si>
  <si>
    <t>№ п/п</t>
  </si>
  <si>
    <t>87-р от 16.04.2009 уточнить стоимость</t>
  </si>
  <si>
    <t xml:space="preserve">87-р от 16.04.2009 уточнить стоимость </t>
  </si>
  <si>
    <t>97-р от 04.05.2009</t>
  </si>
  <si>
    <t>передан в казну</t>
  </si>
  <si>
    <t>Одноэтажное нежилое здание 
(бывшая котельная)</t>
  </si>
  <si>
    <t>70-70-06/010/2010-242
от 03.03.2010</t>
  </si>
  <si>
    <t>одноэтажное арбалитовое</t>
  </si>
  <si>
    <t>приобрели в 2011</t>
  </si>
  <si>
    <t>Автобус ПАЗ 32053-70</t>
  </si>
  <si>
    <t>Монитор МПР6-03 Тритон</t>
  </si>
  <si>
    <t>Установка стоматологоческая</t>
  </si>
  <si>
    <t>34-1-24 
34-1-35 гл.бух светл ник Ефременко 9095387424)</t>
  </si>
  <si>
    <t>одноэтажное помещение в кирпичном здании</t>
  </si>
  <si>
    <t>Основы религиозных культур 
и светской этики. 4-5 классы. Программы для общеобразовательных учреждений</t>
  </si>
  <si>
    <t>Основы православной культуры.
4-5 классы. Учебное пособие для общеобразовательных учреждений</t>
  </si>
  <si>
    <t>П от 17.01.2012 №17
"О создании МБУ" изменение типа+имущество</t>
  </si>
  <si>
    <t>П от 18.01.2012 №19
"О создании МБУ" изменение типа+имущество</t>
  </si>
  <si>
    <t>ВАЗ 21043</t>
  </si>
  <si>
    <t>Хило Валентина 
Людвиговна</t>
  </si>
  <si>
    <t>Алина Оксана Викторовна</t>
  </si>
  <si>
    <t>принят из ДЮСШ
передан в Первомайское с/п РД от 26.03.2009 № 307</t>
  </si>
  <si>
    <t>Бочарникова Гульсина Харитоновна</t>
  </si>
  <si>
    <t>Оборудование:
Котел жаротрубный, 2005 г.
Котел КВЖТ-0,3, 2005 г. без цены</t>
  </si>
  <si>
    <t>А351 ОЕ 70</t>
  </si>
  <si>
    <t>ХТК412ИЭ0К0098338</t>
  </si>
  <si>
    <t>А 215 УЕ 70</t>
  </si>
  <si>
    <t>ГАЗ 53</t>
  </si>
  <si>
    <t>Москвич 2141</t>
  </si>
  <si>
    <t xml:space="preserve">Автобус КАВЗ </t>
  </si>
  <si>
    <t>выписка из реестра 
от 18.02.2010 № 109, 
Реш малого совета № 53 от 28.05.1993, Пост ВС РФ 3020-1 от 27.12.1991 г.</t>
  </si>
  <si>
    <t>деревянный</t>
  </si>
  <si>
    <t>п.Улу-Юл, ул.Советская, 18 Б</t>
  </si>
  <si>
    <t>кирпичный</t>
  </si>
  <si>
    <t xml:space="preserve">адресная справка от 09.02.2012 б/н 
Улу-Юльское с/п </t>
  </si>
  <si>
    <t>п.36 Реш малого совета № 53 от 
28.05.1993, Пост ВС РФ 3020-1 от 27.12.1991 г.</t>
  </si>
  <si>
    <t>расп 173-р от 27.08.2009
от МУ ЦКС
встроена котельная</t>
  </si>
  <si>
    <t>ИНН</t>
  </si>
  <si>
    <t>встроена котельная 
пом.№ 10 пл.30,2 кв.м.</t>
  </si>
  <si>
    <t>20160</t>
  </si>
  <si>
    <t>получен в 2009</t>
  </si>
  <si>
    <t>одноэтажное
бревенчатое</t>
  </si>
  <si>
    <t>Козырев Евгений Викторович</t>
  </si>
  <si>
    <t>д. Березовка, ул. Центральная, 2-а</t>
  </si>
  <si>
    <t>МУП "Жилкомхоз"</t>
  </si>
  <si>
    <t>20180</t>
  </si>
  <si>
    <t>20179</t>
  </si>
  <si>
    <t>20094</t>
  </si>
  <si>
    <t>20095</t>
  </si>
  <si>
    <t>20096</t>
  </si>
  <si>
    <t>20097</t>
  </si>
  <si>
    <t>20098</t>
  </si>
  <si>
    <t>20099</t>
  </si>
  <si>
    <t>20100</t>
  </si>
  <si>
    <t>20103</t>
  </si>
  <si>
    <t>20104</t>
  </si>
  <si>
    <t>20105</t>
  </si>
  <si>
    <t>отказ от ОУ от 28.11.12, передан в казну 
расп 414-р от 18.12.2012</t>
  </si>
  <si>
    <t>Дата передаточного акта прекращение ОУ</t>
  </si>
  <si>
    <t>с.Первомайское, ул. Кольцова 42/3</t>
  </si>
  <si>
    <t>70-70-06/009/2007-032
от 05.04.2007</t>
  </si>
  <si>
    <t>20077</t>
  </si>
  <si>
    <t>20078</t>
  </si>
  <si>
    <t>Сеялка СЗП-3,6 4 ед.</t>
  </si>
  <si>
    <t>Балансовая 
стоимость (тыс.руб.)</t>
  </si>
  <si>
    <t>КАВЗ-397620
двиг 51300К-41015624, цвет желтый</t>
  </si>
  <si>
    <t>2004
XIE 39762040036806</t>
  </si>
  <si>
    <t>Автобус КАВЗ</t>
  </si>
  <si>
    <t>ХIE39762030035022</t>
  </si>
  <si>
    <t>М389УМ</t>
  </si>
  <si>
    <t>ХIE3965120034186</t>
  </si>
  <si>
    <t>М 054 ТВ</t>
  </si>
  <si>
    <t>с.Первомайское, ул.Ленинская,  33</t>
  </si>
  <si>
    <t>Управление сельского хозяйства Администрации Первомайского района</t>
  </si>
  <si>
    <t>О 349 МР 70</t>
  </si>
  <si>
    <t>2009
ХТА 21074092905638</t>
  </si>
  <si>
    <t>расп Главы от 11.07.2012 №226-р
 О передаче в казну</t>
  </si>
  <si>
    <t>передан в Первом сп РД 157 от 26.07.2012, 
дог пож № 10/12 от 30.07.2012</t>
  </si>
  <si>
    <t>20111</t>
  </si>
  <si>
    <t>20112</t>
  </si>
  <si>
    <t>20113</t>
  </si>
  <si>
    <t>20114</t>
  </si>
  <si>
    <t>20115</t>
  </si>
  <si>
    <t>Распор Админ ТО от 09.02.2009 № 60-ра, 
акт приема-передачи от 16.02.2009</t>
  </si>
  <si>
    <t>Расп № 38-р от 27.02.2009</t>
  </si>
  <si>
    <t>ИТОГО, км.</t>
  </si>
  <si>
    <t>Трактор ЮМЗ 6</t>
  </si>
  <si>
    <t>Комб. "Нива"</t>
  </si>
  <si>
    <t>Здание спорт зала, 1976</t>
  </si>
  <si>
    <t>МБОУ Аргат-Юльская СОШ</t>
  </si>
  <si>
    <t>Автобус ПАЗ 32053-70
 инв № 105153410031011</t>
  </si>
  <si>
    <t>ходатайство о списании от 28.06.2012 №488</t>
  </si>
  <si>
    <t>не требуется</t>
  </si>
  <si>
    <t>Автобус КАВЗ 397653</t>
  </si>
  <si>
    <t xml:space="preserve"> В 224 ТУ 70</t>
  </si>
  <si>
    <t>В 335 ОК 70</t>
  </si>
  <si>
    <t>В 629 АЕ</t>
  </si>
  <si>
    <t>П от 29.12.2011 № 290
"Об утв Уства…"
П от 06.02.2012 №41
"О внесении изменений в П №290: изменение типа +имущ"</t>
  </si>
  <si>
    <t>П от 29.12.2011 №286
"Об утв Устава…"
П от 02.03.2012 №94
 "О внесении изменений в П №286: изменение типа + имущ"</t>
  </si>
  <si>
    <t>здание Свято-Троицкой церкви</t>
  </si>
  <si>
    <t>60 п.м./4 шт.</t>
  </si>
  <si>
    <t>Захарова Людмила 
Викторовна</t>
  </si>
  <si>
    <t>Баранова Ольга
 Васильевна</t>
  </si>
  <si>
    <t>Широких Алла Юрьевна</t>
  </si>
  <si>
    <t>44-1-82
44-2-44 (бух. Якаева Наталья)</t>
  </si>
  <si>
    <t>2-19-82
 (бух. Вертинская Ольга)</t>
  </si>
  <si>
    <t>Ефременко Ирина Николаевна</t>
  </si>
  <si>
    <t>70:12:0200021:311</t>
  </si>
  <si>
    <t>70:12:0200021:349</t>
  </si>
  <si>
    <t>нет данных в ЗКП</t>
  </si>
  <si>
    <t>П от 28.12.2011 № 282
"Об утв Устава…"
П от 08.02.2012 №49
 "О внесении измен в П №282: изменение типа + имущ"
П 346 от 10.12.12 (о реорганизации)</t>
  </si>
  <si>
    <t>Кострыкина Е.В.
Сейсенбекова Т.Ф.</t>
  </si>
  <si>
    <t>П 346 от 10.12.12 
(о реорганизации путем присоединения к школе п.Новый)</t>
  </si>
  <si>
    <t>Автобус ПАЗ 32053-70 (2008)</t>
  </si>
  <si>
    <t>Муниципальное бюджетное общеобразовательное учреждение Торбеевская основная общеобразовательная школа Первомайского района</t>
  </si>
  <si>
    <t>Муниципальное бюджетное образовательное учреждение основная общеобразовательная школа п.Новый</t>
  </si>
  <si>
    <t>дог ОУ № 38 от 30.09.2005
акт от 30.09.2005, доп согл от 21.01.2009</t>
  </si>
  <si>
    <t>Прицеп 2 ПТС</t>
  </si>
  <si>
    <t>421-р от 28.12.2005 
о создании МКП</t>
  </si>
  <si>
    <t>П от 29.12.2011 №289
"Об утв Устава…"
 П от 11.03.2012 №107
"О внесении изменений в П №289: изменение типа+имущ"</t>
  </si>
  <si>
    <t>с.Комсомольск, ул.Пионерская,16</t>
  </si>
  <si>
    <t>Одноэтажное кирпичное здание</t>
  </si>
  <si>
    <t>п.Беляй, ул.Путейская, 1</t>
  </si>
  <si>
    <t>П от 20.01.2012 №21 "О создании…путем изменения типа…" +имущество</t>
  </si>
  <si>
    <t>не действующее</t>
  </si>
  <si>
    <t>унитарное 
предприятие</t>
  </si>
  <si>
    <t>Установка стоматологоческая УС-В-02</t>
  </si>
  <si>
    <t>Аппарат УЗИ Филипс</t>
  </si>
  <si>
    <t>Аппарат Ангидим - ЭХО</t>
  </si>
  <si>
    <t>Монитор фетальный Avalon FM 20</t>
  </si>
  <si>
    <t>Комплекс рентгеновский диагностический 
КРД-Вымпел в исполнении 4</t>
  </si>
  <si>
    <t xml:space="preserve"> с.Сергеево, ул.Школьная,1</t>
  </si>
  <si>
    <t>мост ч/з р. Куендат</t>
  </si>
  <si>
    <t>Новокшонова 
Светлана Владимировна</t>
  </si>
  <si>
    <r>
      <t>МАОУ Сергеевская СОШ</t>
    </r>
    <r>
      <rPr>
        <sz val="8.5"/>
        <color indexed="8"/>
        <rFont val="MS Sans Serif"/>
        <family val="2"/>
      </rPr>
      <t xml:space="preserve">
</t>
    </r>
    <r>
      <rPr>
        <sz val="8.5"/>
        <rFont val="MS Sans Serif"/>
        <family val="2"/>
      </rPr>
      <t>с 30.01.2013  МБОУ ООШ п.Новый</t>
    </r>
  </si>
  <si>
    <r>
      <t>МАОУ Сергеевская СОШ</t>
    </r>
    <r>
      <rPr>
        <sz val="8.5"/>
        <color indexed="8"/>
        <rFont val="MS Sans Serif"/>
        <family val="2"/>
      </rPr>
      <t xml:space="preserve">
</t>
    </r>
    <r>
      <rPr>
        <sz val="8.5"/>
        <rFont val="MS Sans Serif"/>
        <family val="2"/>
      </rPr>
      <t>с 30.01.2013 МБОУ ООШ п.Новый</t>
    </r>
  </si>
  <si>
    <r>
      <t>10012</t>
    </r>
    <r>
      <rPr>
        <sz val="8.5"/>
        <color indexed="8"/>
        <rFont val="MS Sans Serif"/>
        <family val="2"/>
      </rPr>
      <t xml:space="preserve">
10016</t>
    </r>
  </si>
  <si>
    <r>
      <t xml:space="preserve">12.10.2012
</t>
    </r>
    <r>
      <rPr>
        <sz val="8.5"/>
        <color indexed="12"/>
        <rFont val="MS Sans Serif"/>
        <family val="2"/>
      </rPr>
      <t>акт о возврате от 30.01.2013</t>
    </r>
  </si>
  <si>
    <r>
      <t xml:space="preserve">расп о принятии и передаче в школу 
№329-р от 12.10.12
</t>
    </r>
    <r>
      <rPr>
        <sz val="8.5"/>
        <color indexed="12"/>
        <rFont val="MS Sans Serif"/>
        <family val="2"/>
      </rPr>
      <t>расп о передаче от Сергеевской в школу п.Новый 27-р от 30.01.2013</t>
    </r>
  </si>
  <si>
    <r>
      <t xml:space="preserve">реестровый №
</t>
    </r>
    <r>
      <rPr>
        <sz val="7"/>
        <color indexed="8"/>
        <rFont val="MS Sans Serif"/>
        <family val="2"/>
      </rPr>
      <t xml:space="preserve">( с 2012 г. присваивается объектам, стоимость которых менее 50 тыс.руб. порядковый номер через дробь) </t>
    </r>
  </si>
  <si>
    <t>Дата объявления</t>
  </si>
  <si>
    <t>Компьютер в комплекте</t>
  </si>
  <si>
    <t>Контрольно-кассовая машина</t>
  </si>
  <si>
    <t>Буссоль БГ-1, 3 шт.</t>
  </si>
  <si>
    <t>Рулетка, 2 шт.</t>
  </si>
  <si>
    <t>трехэтажное кирпичное здание с подвалом</t>
  </si>
  <si>
    <t>Расп 43-р от 14.02.2013
 (об изъятии имущества и передаче в школу п.Новый)</t>
  </si>
  <si>
    <t>2-21-51 (гл.бух Татьяна Мих)
2-27-46 (Татьяна Зайнуловна)
2-26-39 (Сергей Мих)
2-21-40 (приемная Света Безменникова)
2-29-60 (гл.врач)
89138675400 (Вербицкая Т.)</t>
  </si>
  <si>
    <t>Первомайская сельская администрация</t>
  </si>
  <si>
    <t>Куяновская сельская администрация</t>
  </si>
  <si>
    <t>Новомариинская сельская администрация</t>
  </si>
  <si>
    <t>Комсомольская сельская администрация</t>
  </si>
  <si>
    <t>Улу-Юльская сельская администрация</t>
  </si>
  <si>
    <t>Сергеевская сельская администрация</t>
  </si>
  <si>
    <t>1027002955242</t>
  </si>
  <si>
    <t>в стадии ликвидации</t>
  </si>
  <si>
    <t>Наименование 
и организационно-правовая форма юридического лица</t>
  </si>
  <si>
    <t>АДРЕС (местонахождение)</t>
  </si>
  <si>
    <t>Постановление об изменении типа и наделении имуществом ( в рамках 83-ФЗ)</t>
  </si>
  <si>
    <t>Реквизиты документа-основания создания ЮЛ 
(участия МО в создании (уставном капитале) ЮЛ) с 25.06.2012</t>
  </si>
  <si>
    <t>ОГРН
( с 25.06.2012)</t>
  </si>
  <si>
    <t>дата 
государственной регистрации
 ( с 25.06.2012)</t>
  </si>
  <si>
    <t>Размер уставного фонда (для МУП)
Размер доли, принадлежащей МО в уставном (складочном) капитале, в процентах ( для хоз.обществ и товариществ)  
 с 25.06.12</t>
  </si>
  <si>
    <t>Остаточная стоимость основных средств (фондов) для МУ и МУП, 
тыс.руб.</t>
  </si>
  <si>
    <t>Балансовая стоимость основных средств (фондов) для МУ и МУП, 
тыс.руб.</t>
  </si>
  <si>
    <t>Среднесписочная численность работников (для МУ и МУП)
 с 25.06.2012</t>
  </si>
  <si>
    <t xml:space="preserve">ликвидировано </t>
  </si>
  <si>
    <t>сведения о ликвидации</t>
  </si>
  <si>
    <t>Статус ЮЛ</t>
  </si>
  <si>
    <t>действующее</t>
  </si>
  <si>
    <t>27.07.1998</t>
  </si>
  <si>
    <t>Уставный капитал 745406 руб.</t>
  </si>
  <si>
    <t>Учредитель</t>
  </si>
  <si>
    <t>Администрация 
Первомайского района</t>
  </si>
  <si>
    <t xml:space="preserve">Муниципальное унитарное предприятие "Первомайская центральная районная аптека № 13" </t>
  </si>
  <si>
    <t xml:space="preserve">Муниципальное унитарное предприятие 
 "Редакция газеты "Заветы Ильича" </t>
  </si>
  <si>
    <t>Муниципальное учреждение "Бюро землеустройства"</t>
  </si>
  <si>
    <t>Постановление Главы администрации от 26.11.2001 № 462 " О регистрации МУ БЗ"</t>
  </si>
  <si>
    <t>636930 Томская обл., Первомайский район, 
с.Первомайское, пер.Первомайский, 35</t>
  </si>
  <si>
    <t>реорганизовано путем присоединения к школе п.Новый</t>
  </si>
  <si>
    <t>расп 420-р от 28.12.05 о закреплении имущества в ОУ;
расп 97-р от 05.04.2011 о списании имущества</t>
  </si>
  <si>
    <t>Постановление от 18.04.2011 №66
 "Оликвидации…";
расп 29.11.2011 №404-р "О наделении полномочиями заявителя при ликвидации…"</t>
  </si>
  <si>
    <t>исключен из ЕГРЮЛ на основании п.2 ст.21.1 ФЗ от 08.08.2001 № 129-ФЗ</t>
  </si>
  <si>
    <t>06.08.2003</t>
  </si>
  <si>
    <t>636930, Томская обл., Первомайский район, 
с. Первомайское, ул. Советская, 14</t>
  </si>
  <si>
    <t>Уставный капитал 100 000 руб.</t>
  </si>
  <si>
    <t>Постановление от 01.08.2003 №283 " О создании…"</t>
  </si>
  <si>
    <t>Муниципальное унитарное предприятие
 "Единый расчетный центр"</t>
  </si>
  <si>
    <t>Муниципальное казенное предприятие
 "Бюро землеустройства"</t>
  </si>
  <si>
    <t xml:space="preserve">Муниципальное унитарное предприятие
 "Первомайский Автотранс" </t>
  </si>
  <si>
    <t>Управление сельского хозяйства</t>
  </si>
  <si>
    <t>36930 Томская обл., Первомайский район,
п.Улу-Юл, ул.50 лет Октября, 20</t>
  </si>
  <si>
    <t>636930 Томская обл., Первомайский район, 
с.Первомайское, ул. Полевая, 11</t>
  </si>
  <si>
    <t xml:space="preserve">636930 Томская обл., Первомайский район, </t>
  </si>
  <si>
    <t>636930 Томская обл., Первомайский район, 
с.Первомайское, ул.Коммунистическая,2</t>
  </si>
  <si>
    <t>636930 Томская обл., Первомайский район, 
 с. Первомайское, ул. Ленинская, 38</t>
  </si>
  <si>
    <t>636930 Томская обл., Первомайский район, 
 с. Первомайское, ул. Коммунистическая, 2</t>
  </si>
  <si>
    <t>636930 Томская обл., Первомайский район, 
с.Комсомольск, ул.Первомайская, 11А</t>
  </si>
  <si>
    <t>636930 Томская обл., Первомайский район, 
с. Первомайское, ул. Коммунистическая, 5</t>
  </si>
  <si>
    <t>636930 Томская обл., Первомайский район, 
 с.Первомайское, ул. Коммунистическая, 7</t>
  </si>
  <si>
    <t>636930 Томская обл., Первомайский район, 
 с. Первомайское, ул. Ленинская, 33</t>
  </si>
  <si>
    <t>636936 Томская обл., Первомайский район,  
п. Орехово, ул. Ленина, 2</t>
  </si>
  <si>
    <t>636930,Томская обл., Первомайский район, 
с. Первомайское, ул. Ленинская, 17а</t>
  </si>
  <si>
    <t>636940, Томская обл., Первомайский район,
с. Ежи, ул. Школьная</t>
  </si>
  <si>
    <t>636935, Томская обл., Первомайский район,
д. Туендат, ул. Шамского, 27</t>
  </si>
  <si>
    <t>636934, Томская обл., Первомайский район,
с.  Березовка, ул. Центральная, 2</t>
  </si>
  <si>
    <t>636936 Томская обл., Первомайский район,
п. Орехово, ул. Ленина, 7</t>
  </si>
  <si>
    <t>636948, Томская обл., Первомайский район,
с. Апсагачево, ул. Дорожная, 1</t>
  </si>
  <si>
    <t>636948, Томская обл., Первомайский район,
с. Альмяково, ул. Советская, 36</t>
  </si>
  <si>
    <t>636948, Томская обл., Первомайский район,
п. Аргат-Юл, ул. Комсомольская, 33</t>
  </si>
  <si>
    <t>636948 Томская обл., Первомайский район,
п. Улу-Юл, ул. 50 лет Октября, 5</t>
  </si>
  <si>
    <t>636948, Томская обл., Первомайский район,
п. Улу_Юл, ул. Советская, 18</t>
  </si>
  <si>
    <t>636942, Томская обл., Первомайский район,
п. Комсомольск, ул. Первомайская, 10а</t>
  </si>
  <si>
    <t>636942, Томская обл., Первомайский район,
п. Комсомольск, ул. Первомайская, 11а</t>
  </si>
  <si>
    <t>636955 Томская обл., Первомайский район,
п.Новый, ул. Школьная, 7</t>
  </si>
  <si>
    <t>636930 Томская обл., Первомайский район,
с. Первомайское, ул. Рабочая, 19</t>
  </si>
  <si>
    <t>636930,Томская обл., Первомайский район,
 с. Првомайское, ул. Ленинская, 110</t>
  </si>
  <si>
    <t>636951, Томская обл., Первомайский район,
п. Беляй, ул. Зеленая, 3</t>
  </si>
  <si>
    <t>636955,Томская обл., Первомайский район,
 п. Новый, ул. Школьная, 7</t>
  </si>
  <si>
    <t>696952, Томская обл., Первомайский район,
д. Крутоложное, ул. 40 лет Победы, 78а</t>
  </si>
  <si>
    <t>636930, Томская обл., Первомайский район,
с. Первомайское, ул. Советская, 20</t>
  </si>
  <si>
    <t>636941, Томская обл., Первомайский район,
с. Сергеево, ул. Школьная, 1</t>
  </si>
  <si>
    <t>636953, Томская обл., Первомайский район,
с. Калмаки, ул. Центральная, 14</t>
  </si>
  <si>
    <t>636941, Томская обл., Первомайский район,
д. Вознесенка</t>
  </si>
  <si>
    <t>636953, Томская обл., Первомайский район,
с. Куяново, ул. Центрапльная, 16</t>
  </si>
  <si>
    <t>636930, Томская обл., Первомайский район,
с. Первомайское, ул. Советская, 1</t>
  </si>
  <si>
    <t>636930, Томская обл., Первомайский район,
с. Первомайское, ул. Карла Маркса, 23</t>
  </si>
  <si>
    <t>636930, Томская обл., Первомайский район,
с. Первомайское, ул. Больничная, 3</t>
  </si>
  <si>
    <t>636930 Томская обл., Первомайский район,
с. Первомайское, ул. Коммунистическая, 2</t>
  </si>
  <si>
    <t>636930 Томская обл., Первомайский район,
с. Первомайское, ул.Ленинская, 88</t>
  </si>
  <si>
    <t>636930 Томская обл., Первомайский район,
с. Первомайское, ул. Коммунистическая, 8</t>
  </si>
  <si>
    <t>636930, Томская обл., Первомайский район,
с. Первомайское, ул. Ленинская, 38</t>
  </si>
  <si>
    <t>636930, Томская обл., Первомайский район,
с.Первомайское, ул.Кольцова, 42</t>
  </si>
  <si>
    <t>636930 Томская обл., Первомайский район, 
с.Первомайское, ул.Советская, 14</t>
  </si>
  <si>
    <t>636930 Томская обл., Первомайский район, 
с.Куяново</t>
  </si>
  <si>
    <t>636930 Томская обл., Первомайский район, 
с.Новомариинка</t>
  </si>
  <si>
    <t xml:space="preserve">636930 Томская обл., Первомайский район, 
с.Комсомольск, </t>
  </si>
  <si>
    <t>1027002956386</t>
  </si>
  <si>
    <t>27.11.1997</t>
  </si>
  <si>
    <t>Пост 327 от 27.11.1997</t>
  </si>
  <si>
    <t>Пост 15 от 09.01.1992</t>
  </si>
  <si>
    <t>1027002956045</t>
  </si>
  <si>
    <t>09.01.1992</t>
  </si>
  <si>
    <t>Пост 23 от 26.01.1998</t>
  </si>
  <si>
    <t>1027002955077</t>
  </si>
  <si>
    <t>26.01.1998</t>
  </si>
  <si>
    <t>636930 Томская обл., Первомайский район, 
с.Сергеево, ул.Школьная</t>
  </si>
  <si>
    <t>1027002954241</t>
  </si>
  <si>
    <t>Пост 16 от 28.12.1991</t>
  </si>
  <si>
    <t>1027002956078</t>
  </si>
  <si>
    <t>28.12.1991</t>
  </si>
  <si>
    <t>председатель ликвид комиссии Воронина И.И.</t>
  </si>
  <si>
    <t>автомобиль легковой LADA212140, ПТС 63 МТ 741494, ПТС взамен прежнего 70 НО 081010</t>
  </si>
  <si>
    <t>Дата прекращения права мун.собственности</t>
  </si>
  <si>
    <t>Реквизиты 
документов-оснований возникновения права мун.собственности</t>
  </si>
  <si>
    <t>Реквизиты 
документов-оснований прекращения права мун.собственности</t>
  </si>
  <si>
    <t>Муниципальное унитарное предприятие "Поиск"</t>
  </si>
  <si>
    <t>23.06.2008 исключен из ЕГРЮЛ на основании п.2 ст.21.1 ФЗ от 08.08.2001 № 129-ФЗ</t>
  </si>
  <si>
    <t>1037000376797</t>
  </si>
  <si>
    <t>21.03.2003</t>
  </si>
  <si>
    <t>Уставный капитал 387 638 руб.</t>
  </si>
  <si>
    <t>Муниципальное унитарное предприятие "Энергосбыт"</t>
  </si>
  <si>
    <t>1067025012988</t>
  </si>
  <si>
    <t>20.03.2007
Ликвидировано вследствие банкротства</t>
  </si>
  <si>
    <t xml:space="preserve">
изменение адреса: 
Постановление с/п №28 от 11.03.2010; П с/п 107 от 16.07.2012; П с/п 243 от 26.12.2012; П с/п от 11.02.2013 №27</t>
  </si>
  <si>
    <t>70:12:0200030:514</t>
  </si>
  <si>
    <t>компьютер, 2004 г.</t>
  </si>
  <si>
    <t>расп 78-р от 13.03.2012 от Администрации в ДЮСШ</t>
  </si>
  <si>
    <t>78-р от 13.03.2012</t>
  </si>
  <si>
    <t>Муниципальное бюджетное образовательное учреждение дополнительного образования детей Первомайская детско-юношеская спортивная школа Первомайского района</t>
  </si>
  <si>
    <t>расп 97-р от 29.03.2012</t>
  </si>
  <si>
    <t>Автомобиль-фургон ГАЗ 6611
ПТС 70 КЕ 387278</t>
  </si>
  <si>
    <t>1991
ХТН006611М0685559
модель № двигателя 6606М 0246232
шасси№ 0685559</t>
  </si>
  <si>
    <t>на продажу</t>
  </si>
  <si>
    <t>Автомобиль КАМАЗ 5320
 бортовой, ПТС 70 ММ 618167</t>
  </si>
  <si>
    <t>1991 г.
модель № двигателя 740.10-847325
шасси№ 0395622
кузов №1419656</t>
  </si>
  <si>
    <t xml:space="preserve">43-1-24
Соколова Нат Ник  
43-3-19 </t>
  </si>
  <si>
    <t>Расп Главы №177-р от 16.06.2010 о передаче в Торбеевскую школу</t>
  </si>
  <si>
    <t xml:space="preserve"> нет в перечне школы на 01.01.12</t>
  </si>
  <si>
    <t xml:space="preserve">дог пож 193/11 от 27.06.2011  
распор Админ ТО №  603-ра от 27.06.2011 </t>
  </si>
  <si>
    <t>Муниципальное бюджетное общеобразовательное 
учреждение Куяновская средняя общеобразовательная школа Первомайского района</t>
  </si>
  <si>
    <t>Муниципальное бюджетное общеобразовательное 
учреждение Беляйская основная общеобразовательная школа</t>
  </si>
  <si>
    <t>Муниципальное бюджетное общобразовательное 
учреждение Ореховская средняя общеобразовательная школа Первомайского района</t>
  </si>
  <si>
    <t>Муниципальное автономное общеобразовательное
 учреждение Улу-Юльская средняя общеобразовательная школа Первомайского района</t>
  </si>
  <si>
    <t>Муниципальное бюджетное общеобразовательное 
учреждение Ежинская основная общеобразовательная школа</t>
  </si>
  <si>
    <t>Муниципальное бюджетное общеобразовательное 
учреждение Комсомольская средняя общеобразовательная школа Первомайского района</t>
  </si>
  <si>
    <t>Муниципальное бюджетное общеобразовательное 
учреждение Березовская средняя общеобразовательная школа</t>
  </si>
  <si>
    <t>Муниципальное бюджетное общеобразовательное 
учреждение Торбеевская основная общеобразовательная школа Первомайского района</t>
  </si>
  <si>
    <t xml:space="preserve">нежилое здание </t>
  </si>
  <si>
    <t>Томская область, Первомайский район, 
п.Беляй, ул.Зеленая, 7</t>
  </si>
  <si>
    <t>в 2012 при проведении кап ремонта изменились 
внутренние перегородки и пристроены два тамбура, общая площадь уменьшилась</t>
  </si>
  <si>
    <t>2-17-96
2-17-03 гл.бух. Татьяна Андреевна
2-17-03 Лена Давыдова (в декр отп), Наталья (бух по имущ)
 2-17-96 Александр Евгеньевич юрист</t>
  </si>
  <si>
    <t>Расп Главы 
100-р от 08.04.2013</t>
  </si>
  <si>
    <t>ход-во на списание от 06.12.12, 
согласие на списание</t>
  </si>
  <si>
    <t>договор м/у ТГУ и ООО "ССТ 
(Системы современного телевидения" № 927 от 27.10.2005</t>
  </si>
  <si>
    <t>Приемно-передающая станция 
спутниковой связи (инв № 1101040066)</t>
  </si>
  <si>
    <t>Компьютер-сервер (инв № 1360106)</t>
  </si>
  <si>
    <t>нет данных</t>
  </si>
  <si>
    <r>
      <t>Администрация Первомайского района</t>
    </r>
    <r>
      <rPr>
        <sz val="8.5"/>
        <color indexed="8"/>
        <rFont val="MS Sans Serif"/>
        <family val="2"/>
      </rPr>
      <t xml:space="preserve">
МБОУ Куяновская СОШ</t>
    </r>
  </si>
  <si>
    <r>
      <t>10001</t>
    </r>
    <r>
      <rPr>
        <sz val="8.5"/>
        <color indexed="8"/>
        <rFont val="MS Sans Serif"/>
        <family val="2"/>
      </rPr>
      <t xml:space="preserve">
10009</t>
    </r>
  </si>
  <si>
    <t>Постановление 411 от 18.12.2001;
Решение Думы 393 от 24.06.2010;
Решение Думы 218 от 25.04.2013 (Управление)</t>
  </si>
  <si>
    <t>2-23-34</t>
  </si>
  <si>
    <t>передали из Новомариинского
 сельского поселения 08.08.2011</t>
  </si>
  <si>
    <t>принят из казны Томской области</t>
  </si>
  <si>
    <t>34-1-27
34-1-35 гл.бух светл ник Ефременко 9095387424)</t>
  </si>
  <si>
    <t>внести все ОЦДИ с отчетов учреждений на 01.01.2013</t>
  </si>
  <si>
    <t>1089 от 22.04.2013
ООО Континент-СП</t>
  </si>
  <si>
    <t>237000 рублей 
(сумма материального ущерба)</t>
  </si>
  <si>
    <r>
      <t>ООО Континент-СП</t>
    </r>
    <r>
      <rPr>
        <sz val="10"/>
        <rFont val="MS Sans Serif"/>
        <family val="2"/>
      </rPr>
      <t xml:space="preserve"> № 754 от 01.11.2010 </t>
    </r>
    <r>
      <rPr>
        <sz val="10"/>
        <color indexed="8"/>
        <rFont val="MS Sans Serif"/>
        <family val="0"/>
      </rPr>
      <t>(дог № 754 от 25.10.2010)
933 руб. в год без НДС за все здание ( 23,61 руб. в мес. за 1 кв.м. без НДС);
ООО Континент-СП № 1078 от 06.05.2013 (дог № 1078 от 06.05.2013)
328,30 руб. в год без НДС за 1 кв.м. ( 27,36 руб. в мес. за 1 кв.м. без НДС);</t>
    </r>
  </si>
  <si>
    <t>дог пож 198/13 от 01.07.2013, расп о принятии и передаче в школу № 222-р от 22.07.2013</t>
  </si>
  <si>
    <t>расп от 22.07.2013 № 222-р о принятии и передаче в Первомайскую СОШ</t>
  </si>
  <si>
    <t>Базовое рабочее место педагогического работника образовательного учреждения основного общего образования</t>
  </si>
  <si>
    <t>Базовое рабочее место педагогического работника образовательного учреждения среднего (полного) общего образования</t>
  </si>
  <si>
    <t>Получено свид-во серии 70-АВ 435048 от 16.07.2013, запись регистрации № 70-70-06/186/2013-346</t>
  </si>
  <si>
    <t>Получено свид-во серии 70-АВ 435049 от 16.07.2013, запись регистрации № 70-70-06/186/2013-347</t>
  </si>
  <si>
    <t>Получено свид-во серии 70-АВ 435050 от 16.07.2013, запись регистрации № 70-70-06/186/2013-348</t>
  </si>
  <si>
    <t>Получено свид-во серии 70-АВ 435051 от 16.07.2013, запись регистрации № 70-70-06/186/2013-349</t>
  </si>
  <si>
    <t>20194</t>
  </si>
  <si>
    <t>20195</t>
  </si>
  <si>
    <t>ход-во на списание от 06.12.12, от 19.07.2013
согласие на списание, расп. 276-р от 03.09.2013</t>
  </si>
  <si>
    <t>2001 г., ПТС 73 КЕ 299425
ХТТ39629010029071, 2001 г.
№ шасси 10027850
 № двиг УМЗ-421800 № 11002399
цвет защитный</t>
  </si>
  <si>
    <t>ход-во на списание от 19.07.2013
согласие на списание, расп. 276-р от 03.09.2013</t>
  </si>
  <si>
    <t>2004 г.
ПТС 52 КС 456890
ХТН27520040069512
двиг №6КО37925
шасси № отсутствует
кузрв №27520040088519
цвет белый</t>
  </si>
  <si>
    <t>Трактор ТТ-4, гусеничный, цвет красный
паспорт ВВ 108799, заводской номер 122029, двигатель № 199011</t>
  </si>
  <si>
    <t>для занятий ПУ-38
списан по расп 346-р от 29.10.2013</t>
  </si>
  <si>
    <t>Москвич-2140, паспорт ВМ № 876980, двигатель № 2828460, шасси № 659725</t>
  </si>
  <si>
    <t>ТОР 48-83
2863 ТОА</t>
  </si>
  <si>
    <t>списан по расп 346-р от 29.10.2013</t>
  </si>
  <si>
    <t>А 862 ЕМ</t>
  </si>
  <si>
    <t>О 257 ВН</t>
  </si>
  <si>
    <t>2006 г.
идентификационный номер Х9632217460469987, двигатель *40630А*63055690* № 11002399, шасси отсутствует, кузов № 32217460244844, цвет белый</t>
  </si>
  <si>
    <t>2006 г.
идентификационный номер Х9632217460467708, двигатель *40630А*63026028*, шасси отсутствует, кузов № 32214060242019, цвет ГОСТ Р50574*02</t>
  </si>
  <si>
    <t>получен в 2008
2007 г.
идентификационный номер Х9632217470557212, двигатель *40522R*73109886*, шасси отсутствует, кузов № 32214070332725, цвет ГОСТ Р50574*02</t>
  </si>
  <si>
    <t>передано в казну расп 352-р от 30.10.2013 для передачи в Первомайское с/п по РД от 31.10.2013 №261</t>
  </si>
  <si>
    <t>передано в казну расп 352-р от 30.10.2013 для передачи в Новомариинское с/п по РД от 31.10.2013 №261</t>
  </si>
  <si>
    <t>реорганизовано путем присоединения к Альмяковской ООШ</t>
  </si>
  <si>
    <t>П 130 от 28.05.2013
(о реорганизации путем присоединения к Альмяковской ООШ)</t>
  </si>
  <si>
    <t>П от 10.01.2012 №1 
"Об утв устава…"
П 130 от 28.05.2013
(о реорганизации путем присоединения к Альмяковской ООШ)</t>
  </si>
  <si>
    <t>реорганизовано путем присоединения к Куяновской СОШ</t>
  </si>
  <si>
    <t>Расп 233-р от 31.07.2013 (об изъятии имущества и передаче в Альмяковскую ООШ)</t>
  </si>
  <si>
    <t>192-р от 09.06.2012 
( о внесении доп в расп 180-р от 31.05.2012) МАОУ Альмяковская ООШ)
Расп 233-р от 31.07.2013 (имущество от Апсагачевской НОШ)</t>
  </si>
  <si>
    <t>П 166 от 17.07.2013
(о реорганизации путем присоединения к Куяновской СОШ)</t>
  </si>
  <si>
    <t>Расп 365-р от 13.11.2013 (об изъятии имущества и передаче его в Куяновскую СОШ)</t>
  </si>
  <si>
    <t>Дата технического паспорта</t>
  </si>
  <si>
    <t>Автомобильная дорога - подъезд к д.Царицынка</t>
  </si>
  <si>
    <t>21 п.м
1 шт.</t>
  </si>
  <si>
    <t>20 п.м
1 шт.</t>
  </si>
  <si>
    <t>2201 п.м</t>
  </si>
  <si>
    <t>железобетонные плиты, гравий</t>
  </si>
  <si>
    <t>Автомобильная дорога п.Аргат-Юл - примыкание к лесосеке (1979 г.п.)</t>
  </si>
  <si>
    <t>Распоряжение Администрации ТО 593-ра от 31.07.2013, передаточный акт от 23.09.2013</t>
  </si>
  <si>
    <r>
      <t xml:space="preserve">2 км
</t>
    </r>
    <r>
      <rPr>
        <sz val="11"/>
        <rFont val="Times New Roman"/>
        <family val="1"/>
      </rPr>
      <t>1718 п.м</t>
    </r>
  </si>
  <si>
    <r>
      <t xml:space="preserve">покрытие гравийное
</t>
    </r>
    <r>
      <rPr>
        <sz val="11"/>
        <rFont val="Times New Roman"/>
        <family val="1"/>
      </rPr>
      <t>покрытие грунтовое, улучшенное песком</t>
    </r>
  </si>
  <si>
    <r>
      <t xml:space="preserve">1,9 км
</t>
    </r>
    <r>
      <rPr>
        <sz val="11"/>
        <rFont val="Times New Roman"/>
        <family val="1"/>
      </rPr>
      <t>2160 п.м</t>
    </r>
  </si>
  <si>
    <r>
      <t xml:space="preserve">1,5 км
</t>
    </r>
    <r>
      <rPr>
        <sz val="11"/>
        <rFont val="Times New Roman"/>
        <family val="1"/>
      </rPr>
      <t>1473 п.м</t>
    </r>
  </si>
  <si>
    <r>
      <t xml:space="preserve">2 км
</t>
    </r>
    <r>
      <rPr>
        <sz val="11"/>
        <rFont val="Times New Roman"/>
        <family val="1"/>
      </rPr>
      <t>2282 п.м</t>
    </r>
  </si>
  <si>
    <r>
      <t>5,5 км</t>
    </r>
    <r>
      <rPr>
        <sz val="11"/>
        <rFont val="Times New Roman"/>
        <family val="1"/>
      </rPr>
      <t xml:space="preserve">
5255 п.м</t>
    </r>
  </si>
  <si>
    <r>
      <t xml:space="preserve">0,6 км
</t>
    </r>
    <r>
      <rPr>
        <sz val="11"/>
        <rFont val="Times New Roman"/>
        <family val="1"/>
      </rPr>
      <t>607 п.м</t>
    </r>
  </si>
  <si>
    <r>
      <rPr>
        <sz val="11"/>
        <color indexed="10"/>
        <rFont val="Times New Roman"/>
        <family val="1"/>
      </rPr>
      <t>0,6 км</t>
    </r>
    <r>
      <rPr>
        <sz val="11"/>
        <rFont val="Times New Roman"/>
        <family val="1"/>
      </rPr>
      <t xml:space="preserve">
647 п.м</t>
    </r>
  </si>
  <si>
    <r>
      <t>покрытие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грунтовое профилированное, улучшенное песком</t>
    </r>
  </si>
  <si>
    <r>
      <rPr>
        <sz val="11"/>
        <color indexed="10"/>
        <rFont val="Times New Roman"/>
        <family val="1"/>
      </rPr>
      <t>1,2 км</t>
    </r>
    <r>
      <rPr>
        <sz val="11"/>
        <rFont val="Times New Roman"/>
        <family val="1"/>
      </rPr>
      <t xml:space="preserve">
1238 п.м</t>
    </r>
  </si>
  <si>
    <r>
      <t xml:space="preserve">1,8 км
</t>
    </r>
    <r>
      <rPr>
        <sz val="11"/>
        <rFont val="Times New Roman"/>
        <family val="1"/>
      </rPr>
      <t>1763 п.м</t>
    </r>
  </si>
  <si>
    <r>
      <t xml:space="preserve">1 км
</t>
    </r>
    <r>
      <rPr>
        <sz val="11"/>
        <rFont val="Times New Roman"/>
        <family val="1"/>
      </rPr>
      <t>2085 п.м</t>
    </r>
  </si>
  <si>
    <r>
      <t xml:space="preserve">4,4 км
</t>
    </r>
    <r>
      <rPr>
        <sz val="11"/>
        <rFont val="Times New Roman"/>
        <family val="1"/>
      </rPr>
      <t>1170 п.м</t>
    </r>
  </si>
  <si>
    <r>
      <rPr>
        <sz val="11"/>
        <color indexed="10"/>
        <rFont val="Times New Roman"/>
        <family val="1"/>
      </rPr>
      <t>1 км</t>
    </r>
    <r>
      <rPr>
        <sz val="11"/>
        <rFont val="Times New Roman"/>
        <family val="1"/>
      </rPr>
      <t xml:space="preserve">
1420 п.м</t>
    </r>
  </si>
  <si>
    <r>
      <rPr>
        <sz val="11"/>
        <color indexed="10"/>
        <rFont val="Times New Roman"/>
        <family val="1"/>
      </rPr>
      <t xml:space="preserve">покрытие гравийное
</t>
    </r>
    <r>
      <rPr>
        <sz val="11"/>
        <rFont val="Times New Roman"/>
        <family val="1"/>
      </rPr>
      <t>покрытие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грунтовое, улучшенное песком</t>
    </r>
  </si>
  <si>
    <r>
      <rPr>
        <sz val="11"/>
        <color indexed="10"/>
        <rFont val="Times New Roman"/>
        <family val="1"/>
      </rPr>
      <t>12,4 км</t>
    </r>
    <r>
      <rPr>
        <sz val="11"/>
        <rFont val="Times New Roman"/>
        <family val="1"/>
      </rPr>
      <t xml:space="preserve">
11974 п.м</t>
    </r>
  </si>
  <si>
    <r>
      <t xml:space="preserve">1 км
</t>
    </r>
    <r>
      <rPr>
        <sz val="11"/>
        <rFont val="Times New Roman"/>
        <family val="1"/>
      </rPr>
      <t>1210 п.м</t>
    </r>
  </si>
  <si>
    <r>
      <t xml:space="preserve">8,9 км
</t>
    </r>
    <r>
      <rPr>
        <sz val="11"/>
        <rFont val="Times New Roman"/>
        <family val="1"/>
      </rPr>
      <t>8666 п.м</t>
    </r>
  </si>
  <si>
    <t>Реестровый
 №</t>
  </si>
  <si>
    <t>Балансовая стоимость, руб.</t>
  </si>
  <si>
    <t xml:space="preserve">Остаточная стоимость, руб. </t>
  </si>
  <si>
    <t>№ записи рег., дата выдачи свидетельства о праве собственности</t>
  </si>
  <si>
    <t>Автомобильная дорога - подъезд к п.Борисова Гора</t>
  </si>
  <si>
    <t>Автомобильная дорога - подъезд к д.Крутоложное</t>
  </si>
  <si>
    <t>Автомобильная дорога - подъезд к                    п.Майский</t>
  </si>
  <si>
    <t>Автомобильная дорога - с.Сергеево-д.Рождественка</t>
  </si>
  <si>
    <t>7330 п.м
ширина 8,5 м</t>
  </si>
  <si>
    <r>
      <t>3,9</t>
    </r>
    <r>
      <rPr>
        <sz val="11"/>
        <rFont val="Times New Roman"/>
        <family val="1"/>
      </rPr>
      <t xml:space="preserve">
3878 п.м
ширина 3 м</t>
    </r>
  </si>
  <si>
    <r>
      <t xml:space="preserve">1,5
</t>
    </r>
    <r>
      <rPr>
        <sz val="11"/>
        <rFont val="Times New Roman"/>
        <family val="1"/>
      </rPr>
      <t>1473 п.м
ширина 3 м</t>
    </r>
  </si>
  <si>
    <r>
      <t xml:space="preserve">7,5
</t>
    </r>
    <r>
      <rPr>
        <sz val="11"/>
        <rFont val="Times New Roman"/>
        <family val="1"/>
      </rPr>
      <t>7537 п.м
ширина 3 м</t>
    </r>
  </si>
  <si>
    <r>
      <t xml:space="preserve">0,6
</t>
    </r>
    <r>
      <rPr>
        <sz val="11"/>
        <rFont val="Times New Roman"/>
        <family val="1"/>
      </rPr>
      <t>607 п.м
ширина 3 м</t>
    </r>
  </si>
  <si>
    <r>
      <rPr>
        <sz val="11"/>
        <color indexed="10"/>
        <rFont val="Times New Roman"/>
        <family val="1"/>
      </rPr>
      <t>0,6</t>
    </r>
    <r>
      <rPr>
        <sz val="11"/>
        <rFont val="Times New Roman"/>
        <family val="1"/>
      </rPr>
      <t xml:space="preserve">
647 п.м
ширина 3 м</t>
    </r>
  </si>
  <si>
    <r>
      <rPr>
        <sz val="11"/>
        <color indexed="10"/>
        <rFont val="Times New Roman"/>
        <family val="1"/>
      </rPr>
      <t>1,2</t>
    </r>
    <r>
      <rPr>
        <sz val="11"/>
        <rFont val="Times New Roman"/>
        <family val="1"/>
      </rPr>
      <t xml:space="preserve">
1238 п.м
ширина 3 м</t>
    </r>
  </si>
  <si>
    <r>
      <t xml:space="preserve">1,8
</t>
    </r>
    <r>
      <rPr>
        <sz val="11"/>
        <rFont val="Times New Roman"/>
        <family val="1"/>
      </rPr>
      <t>1763 п.м
ширина 3 м</t>
    </r>
  </si>
  <si>
    <r>
      <t xml:space="preserve">5,4
</t>
    </r>
    <r>
      <rPr>
        <sz val="11"/>
        <rFont val="Times New Roman"/>
        <family val="1"/>
      </rPr>
      <t>5456 п.м
ширина 3 м</t>
    </r>
  </si>
  <si>
    <r>
      <rPr>
        <sz val="11"/>
        <color indexed="10"/>
        <rFont val="Times New Roman"/>
        <family val="1"/>
      </rPr>
      <t>13,4</t>
    </r>
    <r>
      <rPr>
        <sz val="11"/>
        <rFont val="Times New Roman"/>
        <family val="1"/>
      </rPr>
      <t xml:space="preserve">
13394 п.м
ширина 3 м</t>
    </r>
  </si>
  <si>
    <r>
      <rPr>
        <sz val="11"/>
        <color indexed="10"/>
        <rFont val="Times New Roman"/>
        <family val="1"/>
      </rPr>
      <t>9,9</t>
    </r>
    <r>
      <rPr>
        <sz val="11"/>
        <rFont val="Times New Roman"/>
        <family val="1"/>
      </rPr>
      <t xml:space="preserve">
9876 п.м
ширина 3 м</t>
    </r>
  </si>
  <si>
    <t>Распоряжение Администрации ТО 328-ра от 30.11.2005</t>
  </si>
  <si>
    <t>Автомобильная дорога - д.Березовка-д.Малиновка</t>
  </si>
  <si>
    <t>Протяжен-ность (км, п.м., шт.)</t>
  </si>
  <si>
    <t>передано в казну расп 352-р от 30.10.2013 для передачи в Первомайское сп по РД 261 от 31.10.2013, дог пож 9/13 от 31.10.2013</t>
  </si>
  <si>
    <t>передано в казну расп 352-р от 30.10.2013 для передачи в Новомариинское сп по РД 261 от 31.10.2013, дог пож 8/13 от 31.10.2013</t>
  </si>
  <si>
    <t>Получено свид-во серии 70-АВ 435495 от 18.09.2013, запись регистрации № 70-70-06/186/2013-816</t>
  </si>
  <si>
    <t>Получено свид-во серии 70-АВ 435493 от 18.09.2013, запись регистрации № 70-70-06/186/2013-813</t>
  </si>
  <si>
    <t>Получено свид-во серии 70-АВ 435494 от 18.09.2013, запись регистрации № 70-70-06/186/2013-814</t>
  </si>
  <si>
    <t xml:space="preserve">
ООО Континент-СП № 1153 от 11.11.2013 (дог № 1153 от 21.10.2013)
190 578 руб. без НДС (в т.ч. земля 5 178 руб.)</t>
  </si>
  <si>
    <t xml:space="preserve">
ООО Континент-СП № 1153 от 11.11.2013 (дог № 1153 от 21.10.2013)
163 323 руб. без НДС  (в т.ч. земля 5 223 руб.)</t>
  </si>
  <si>
    <t xml:space="preserve">
ООО Континент-СП № 1153 от 11.11.2013 (дог № 1153 от 21.10.2013)
140 226 руб. без НДС  (в т.ч. земля 5 226 руб.)</t>
  </si>
  <si>
    <t xml:space="preserve">
ООО Континент-СП № 1123 от 14.08.2013 (дог № 1123 от 19.07.2013)
1 202 487 руб. без НДС</t>
  </si>
  <si>
    <t>Большая Российская энциклопедия, том 19, 20</t>
  </si>
  <si>
    <t>2/0000232</t>
  </si>
  <si>
    <t>2/0000233</t>
  </si>
  <si>
    <t>2/0000234</t>
  </si>
  <si>
    <t>2/0000235</t>
  </si>
  <si>
    <t>2/0000236</t>
  </si>
  <si>
    <t>2/0000237</t>
  </si>
  <si>
    <t>2/0000238</t>
  </si>
  <si>
    <t>2/0000239</t>
  </si>
  <si>
    <t>2/0000240</t>
  </si>
  <si>
    <t>2/0000241</t>
  </si>
  <si>
    <t>2/0000242</t>
  </si>
  <si>
    <t>2/0000243</t>
  </si>
  <si>
    <t>дог пож 258/13 от 01.10.2013
распор Админ ТО №682-ра от 09.09.2013</t>
  </si>
  <si>
    <t>340-р от 25.10.2013</t>
  </si>
  <si>
    <t>2/0000244</t>
  </si>
  <si>
    <t>Маршрутизатор, тип 1 Маршрутизатор Juniper SRX110Н-VA</t>
  </si>
  <si>
    <t>дог пож 292/13 от 18.10.2013
распор Админ ТО № 795-ра от 18.10.2013</t>
  </si>
  <si>
    <t>373-р от 15.11.2013</t>
  </si>
  <si>
    <t>2/0000245</t>
  </si>
  <si>
    <t>2/0000246</t>
  </si>
  <si>
    <t>Программно-аппаратный комплекс СКЗИ, тип 1 ПАК S-Terra CSP VPN Gate 1000 G-100-L-5013-3-CP-KC1</t>
  </si>
  <si>
    <t>Маршрутизатор, тип 2 Маршрутизатор Juniper SRX210BE</t>
  </si>
  <si>
    <t>Программно-аппаратный комплекс СКЗИ, тип 2 ПАК S-Terra CSP VPN Gate 1000 G-1000-L-5005-3-CP-KC1</t>
  </si>
  <si>
    <t>дог пож 292/13 от 18.10.2013, передаточный акт от 18.10.2013, расп главы 373-р от 15.11.2013</t>
  </si>
  <si>
    <t>2004 г.
ХТН 32213040376367
двигатель 40630А 43122139, шасси отсутствует, кузов № 32210040127112, цвет белый, свидетельство о регистрации 70 ХО 986489 выдано 21.03.2012, паспорт 70 НЕ 422761 выдан 21.03.2012 ОГИБДД МО МВД России “Асиновский”</t>
  </si>
  <si>
    <t>О 845 АН 70</t>
  </si>
  <si>
    <t>передан через казну в Комсомольское с/п 
расп 376-р от 18.11.2013, РД 268 от 28.11.2013</t>
  </si>
  <si>
    <t>Автомобильная дорога - д.Березовка-д.Лиллиенгофка</t>
  </si>
  <si>
    <r>
      <t xml:space="preserve">3,8
</t>
    </r>
    <r>
      <rPr>
        <sz val="11"/>
        <rFont val="Times New Roman"/>
        <family val="1"/>
      </rPr>
      <t>3760 п.м
ширина 3 м</t>
    </r>
  </si>
  <si>
    <r>
      <t xml:space="preserve">3,8 км
</t>
    </r>
    <r>
      <rPr>
        <sz val="11"/>
        <rFont val="Times New Roman"/>
        <family val="1"/>
      </rPr>
      <t>3335 п.м</t>
    </r>
  </si>
  <si>
    <t>425 п.м</t>
  </si>
  <si>
    <t>Автомобильная дорога - подъезд к д.Ломовицк-2</t>
  </si>
  <si>
    <r>
      <t xml:space="preserve">3,8
</t>
    </r>
    <r>
      <rPr>
        <sz val="11"/>
        <rFont val="Times New Roman"/>
        <family val="1"/>
      </rPr>
      <t>3846 п.м
ширина 3 м</t>
    </r>
  </si>
  <si>
    <r>
      <t xml:space="preserve">3,8 км
</t>
    </r>
    <r>
      <rPr>
        <sz val="11"/>
        <rFont val="Times New Roman"/>
        <family val="1"/>
      </rPr>
      <t>3846 п.м</t>
    </r>
  </si>
  <si>
    <t>Автомобильная дорога - д.Туендат-д.Верх Куендат</t>
  </si>
  <si>
    <r>
      <t xml:space="preserve">1,6
</t>
    </r>
    <r>
      <rPr>
        <sz val="11"/>
        <rFont val="Times New Roman"/>
        <family val="1"/>
      </rPr>
      <t>1569 п.м
ширина 3 м</t>
    </r>
  </si>
  <si>
    <r>
      <rPr>
        <sz val="11"/>
        <color indexed="10"/>
        <rFont val="Times New Roman"/>
        <family val="1"/>
      </rPr>
      <t>покрытие грунтовое</t>
    </r>
    <r>
      <rPr>
        <sz val="11"/>
        <rFont val="Times New Roman"/>
        <family val="1"/>
      </rPr>
      <t xml:space="preserve">
покрытие щебеночное</t>
    </r>
  </si>
  <si>
    <t>515 п.м</t>
  </si>
  <si>
    <r>
      <t xml:space="preserve">1,6 км
</t>
    </r>
    <r>
      <rPr>
        <sz val="11"/>
        <rFont val="Times New Roman"/>
        <family val="1"/>
      </rPr>
      <t>1054 п.м</t>
    </r>
  </si>
  <si>
    <t>32,5 п.м</t>
  </si>
  <si>
    <r>
      <rPr>
        <sz val="11"/>
        <color indexed="10"/>
        <rFont val="Times New Roman"/>
        <family val="1"/>
      </rPr>
      <t>70-12-00 ОП МР 001</t>
    </r>
    <r>
      <rPr>
        <sz val="11"/>
        <rFont val="Times New Roman"/>
        <family val="1"/>
      </rPr>
      <t xml:space="preserve">
69-248 ОП МР 001</t>
    </r>
  </si>
  <si>
    <r>
      <rPr>
        <sz val="11"/>
        <color indexed="10"/>
        <rFont val="Times New Roman"/>
        <family val="1"/>
      </rPr>
      <t xml:space="preserve">Постан. 323 от 14.11.2012
</t>
    </r>
    <r>
      <rPr>
        <sz val="11"/>
        <rFont val="Times New Roman"/>
        <family val="1"/>
      </rPr>
      <t>Постановление 
Администрации Первомайского района от 11.12.2013 № 274</t>
    </r>
  </si>
  <si>
    <r>
      <t xml:space="preserve">Постан. 323 от 14.11.2012
</t>
    </r>
    <r>
      <rPr>
        <sz val="11"/>
        <rFont val="Times New Roman"/>
        <family val="1"/>
      </rPr>
      <t>Постановление 
Администрации Первомайского района от 11.12.2013 № 274</t>
    </r>
  </si>
  <si>
    <r>
      <rPr>
        <sz val="11"/>
        <color indexed="10"/>
        <rFont val="Times New Roman"/>
        <family val="1"/>
      </rPr>
      <t>Постан. 323 от 14.11.2012</t>
    </r>
    <r>
      <rPr>
        <sz val="11"/>
        <rFont val="Times New Roman"/>
        <family val="1"/>
      </rPr>
      <t xml:space="preserve">
Постановление 
Администрации Первомайского района от 11.12.2013 № 274</t>
    </r>
  </si>
  <si>
    <t>Постановление 
Администрации Первомайского района от 11.12.2013 № 274</t>
  </si>
  <si>
    <r>
      <rPr>
        <sz val="11"/>
        <color indexed="10"/>
        <rFont val="Times New Roman"/>
        <family val="1"/>
      </rPr>
      <t>70-12-00 ОП МР 002</t>
    </r>
    <r>
      <rPr>
        <sz val="11"/>
        <rFont val="Times New Roman"/>
        <family val="1"/>
      </rPr>
      <t xml:space="preserve">
69-248 ОП МР 002</t>
    </r>
  </si>
  <si>
    <r>
      <rPr>
        <sz val="11"/>
        <color indexed="10"/>
        <rFont val="Times New Roman"/>
        <family val="1"/>
      </rPr>
      <t>70-12-00 ОП МР 003</t>
    </r>
    <r>
      <rPr>
        <sz val="11"/>
        <rFont val="Times New Roman"/>
        <family val="1"/>
      </rPr>
      <t xml:space="preserve">
69-248 ОП МР 003</t>
    </r>
  </si>
  <si>
    <r>
      <rPr>
        <sz val="11"/>
        <color indexed="10"/>
        <rFont val="Times New Roman"/>
        <family val="1"/>
      </rPr>
      <t>70-12-00 ОП МР 004</t>
    </r>
    <r>
      <rPr>
        <sz val="11"/>
        <rFont val="Times New Roman"/>
        <family val="1"/>
      </rPr>
      <t xml:space="preserve">
69-248 ОП МР 004</t>
    </r>
  </si>
  <si>
    <r>
      <rPr>
        <sz val="11"/>
        <color indexed="10"/>
        <rFont val="Times New Roman"/>
        <family val="1"/>
      </rPr>
      <t>70-12-00 ОП МР 005</t>
    </r>
    <r>
      <rPr>
        <sz val="11"/>
        <rFont val="Times New Roman"/>
        <family val="1"/>
      </rPr>
      <t xml:space="preserve">
69-248 ОП МР 005</t>
    </r>
  </si>
  <si>
    <r>
      <rPr>
        <sz val="11"/>
        <color indexed="10"/>
        <rFont val="Times New Roman"/>
        <family val="1"/>
      </rPr>
      <t>70-12-00 ОП МР 006</t>
    </r>
    <r>
      <rPr>
        <sz val="11"/>
        <rFont val="Times New Roman"/>
        <family val="1"/>
      </rPr>
      <t xml:space="preserve">
69-248 ОП МР 006</t>
    </r>
  </si>
  <si>
    <r>
      <rPr>
        <sz val="11"/>
        <color indexed="10"/>
        <rFont val="Times New Roman"/>
        <family val="1"/>
      </rPr>
      <t>70-12-00 ОП МР 007</t>
    </r>
    <r>
      <rPr>
        <sz val="11"/>
        <rFont val="Times New Roman"/>
        <family val="1"/>
      </rPr>
      <t xml:space="preserve">
69-248 ОП МР 007</t>
    </r>
  </si>
  <si>
    <r>
      <rPr>
        <sz val="11"/>
        <color indexed="10"/>
        <rFont val="Times New Roman"/>
        <family val="1"/>
      </rPr>
      <t>70-12-00 ОП МР 008</t>
    </r>
    <r>
      <rPr>
        <sz val="11"/>
        <rFont val="Times New Roman"/>
        <family val="1"/>
      </rPr>
      <t xml:space="preserve">
69-248 ОП МР 008</t>
    </r>
  </si>
  <si>
    <r>
      <rPr>
        <sz val="11"/>
        <color indexed="10"/>
        <rFont val="Times New Roman"/>
        <family val="1"/>
      </rPr>
      <t>70-12-00 ОП МР 009</t>
    </r>
    <r>
      <rPr>
        <sz val="11"/>
        <rFont val="Times New Roman"/>
        <family val="1"/>
      </rPr>
      <t xml:space="preserve">
69-248 ОП МР 009</t>
    </r>
  </si>
  <si>
    <r>
      <rPr>
        <sz val="11"/>
        <color indexed="10"/>
        <rFont val="Times New Roman"/>
        <family val="1"/>
      </rPr>
      <t>70-12-00 ОП МР 010</t>
    </r>
    <r>
      <rPr>
        <sz val="11"/>
        <rFont val="Times New Roman"/>
        <family val="1"/>
      </rPr>
      <t xml:space="preserve">
69-248 ОП МР 010</t>
    </r>
  </si>
  <si>
    <r>
      <rPr>
        <sz val="11"/>
        <color indexed="10"/>
        <rFont val="Times New Roman"/>
        <family val="1"/>
      </rPr>
      <t>70-12-00 ОП МР 011</t>
    </r>
    <r>
      <rPr>
        <sz val="11"/>
        <rFont val="Times New Roman"/>
        <family val="1"/>
      </rPr>
      <t xml:space="preserve">
69-248 ОП МР 011</t>
    </r>
  </si>
  <si>
    <r>
      <rPr>
        <sz val="11"/>
        <color indexed="10"/>
        <rFont val="Times New Roman"/>
        <family val="1"/>
      </rPr>
      <t>70-12-00 ОП МР 012</t>
    </r>
    <r>
      <rPr>
        <sz val="11"/>
        <rFont val="Times New Roman"/>
        <family val="1"/>
      </rPr>
      <t xml:space="preserve">
69-248 ОП МР 012</t>
    </r>
  </si>
  <si>
    <r>
      <rPr>
        <sz val="11"/>
        <color indexed="10"/>
        <rFont val="Times New Roman"/>
        <family val="1"/>
      </rPr>
      <t>70-12-00 ОП МР 013</t>
    </r>
    <r>
      <rPr>
        <sz val="11"/>
        <rFont val="Times New Roman"/>
        <family val="1"/>
      </rPr>
      <t xml:space="preserve">
69-248 ОП МР 013</t>
    </r>
  </si>
  <si>
    <t>69-248 ОП МР 014</t>
  </si>
  <si>
    <t>2002 г., идентификационный номер ХТТ39629020020494, двигатель УМЗ-421800 № 20703692, шасси 37410020141251, кузов № 39620020108584, цвет защитный, ПТС 73 КК 847338</t>
  </si>
  <si>
    <t>списана расп 409-р от 17.12.2013</t>
  </si>
  <si>
    <t>расп 265 от 27.08.2013 о передаче в ОУ д/с Родничок</t>
  </si>
  <si>
    <t>акт от 01.10.2013</t>
  </si>
  <si>
    <t>70-АВ 465304 от 30.10.2013
70-70-06/283/2013-104</t>
  </si>
  <si>
    <t>70-АВ 465314 от 30.10.2013
70-70-06/283/2013-105</t>
  </si>
  <si>
    <t>70-АВ 465307 от 30.10.2013
70-70-06/283/2013-108</t>
  </si>
  <si>
    <t>70-АВ 465310 от 30.10.2013
70-70-06/283/2013-111</t>
  </si>
  <si>
    <t>70-АВ 465309 от 30.10.2013
70-70-06/283/2013-110</t>
  </si>
  <si>
    <t xml:space="preserve">
70-АВ 465313 от 30.10.2013
70-70-06/283/2013-114</t>
  </si>
  <si>
    <t>70-АВ 465306 от 30.10.2013
70-70-06/283/2013-107</t>
  </si>
  <si>
    <t>70-АВ 465303 от 30.10.2013
70-70-06/283/2013-103</t>
  </si>
  <si>
    <t>70-АВ 465311 от 30.10.2013
70-70-06/283/2013-112</t>
  </si>
  <si>
    <t>70-АВ 465296 от 30.10.2013
70-70-06/283/2013-101</t>
  </si>
  <si>
    <r>
      <rPr>
        <sz val="11"/>
        <color indexed="10"/>
        <rFont val="Times New Roman"/>
        <family val="1"/>
      </rPr>
      <t>70-АВ 465308 от 30.10.2013</t>
    </r>
    <r>
      <rPr>
        <sz val="11"/>
        <rFont val="Times New Roman"/>
        <family val="1"/>
      </rPr>
      <t xml:space="preserve">
70-АВ 463315 от 23.12.2013
70-70-06/283/2013-109</t>
    </r>
  </si>
  <si>
    <r>
      <rPr>
        <sz val="11"/>
        <color indexed="10"/>
        <rFont val="Times New Roman"/>
        <family val="1"/>
      </rPr>
      <t>70-АВ 465312 от 30.10.2013</t>
    </r>
    <r>
      <rPr>
        <sz val="11"/>
        <rFont val="Times New Roman"/>
        <family val="1"/>
      </rPr>
      <t xml:space="preserve">
70-АВ 463056 от 26.11.2013
70-70-06/283/2013-113</t>
    </r>
  </si>
  <si>
    <r>
      <rPr>
        <sz val="11"/>
        <color indexed="10"/>
        <rFont val="Times New Roman"/>
        <family val="1"/>
      </rPr>
      <t>70-АВ 465305 от 30.10.2013</t>
    </r>
    <r>
      <rPr>
        <sz val="11"/>
        <rFont val="Times New Roman"/>
        <family val="1"/>
      </rPr>
      <t xml:space="preserve">
70-АВ 463313 от 23.12.2013
70-70-06/283/2013-106</t>
    </r>
  </si>
  <si>
    <r>
      <rPr>
        <sz val="11"/>
        <color indexed="10"/>
        <rFont val="Times New Roman"/>
        <family val="1"/>
      </rPr>
      <t>70-АВ 465302 от 30.10.2013</t>
    </r>
    <r>
      <rPr>
        <sz val="11"/>
        <rFont val="Times New Roman"/>
        <family val="1"/>
      </rPr>
      <t xml:space="preserve">
70-АВ 463314 от 23.12.2013
70-70-06/283/2013-102</t>
    </r>
  </si>
  <si>
    <t>Автомобиль пожарный ЗИЛ 133 Г2</t>
  </si>
  <si>
    <t>1983 г., VIN - отсутствует, шасси (рама) №77193, двигатель №900749, ПТС 70 ЕС 573725</t>
  </si>
  <si>
    <t>О 625 МЕ (по акту п/п в безв.польз.)</t>
  </si>
  <si>
    <t>передан в казну для передачи в Первомайское сп по расп 407-р от 17.12.2013</t>
  </si>
  <si>
    <t>передан в казну для передачи в Первомайское сп по расп 407-р от 17.12.2013, Решение Думы №276 от 26.12.2013</t>
  </si>
  <si>
    <t>передан из казны района в Ореховскую школу 104-р от 12.04.2011, передан в казну по расп 7-р от 14.01.2014 для передачи в Куяновское сп</t>
  </si>
  <si>
    <t>2006
ХТА21074062340178
кузов № 2340178, цвет ярко-белый, паспорт 63 МВ 955271 выдан 13.03.2006</t>
  </si>
  <si>
    <t>2007
ХТА21074072595767
модель, № двигателя 21067, 8892241, кузов № 2595767, цвет кузова синий, паспорт 63 МН 201186 выдан 09.07.07</t>
  </si>
  <si>
    <t>передан в казну по расп 14-р от 23.01.2014 для передачи в Новомариинское сп</t>
  </si>
  <si>
    <t>2006 года выпуска, идентификационный номер Х1М3205Е060007906, модель, номер двигателя 523400 61019175, кузов № 60007906, цвет кузова бело-синий, паспорт 52 МЕ 704740 выдан 29.08.2006</t>
  </si>
  <si>
    <t>передан в казну по расп от 28.01.2014 № 18-р для передачи в Новомариинское сп</t>
  </si>
  <si>
    <t>20200</t>
  </si>
  <si>
    <t>после раздела Старта на два помещения</t>
  </si>
  <si>
    <t>числится за сельским поселением</t>
  </si>
  <si>
    <t>Расп Департамента по управл гос.собств от 20.03.2014 № 254, дог пож от 20.03.2014 № 28/14, расп Главы от 10.04.2014 № 95-р</t>
  </si>
  <si>
    <t>Расп Департамента по управл гос.собств от 20.03.2014 № 255, дог пож от 20.03.2014 № 29/14, расп Главы от 10.04.2014 № 95-р</t>
  </si>
  <si>
    <t>Автобус на 13 мест ГАЗ-32213</t>
  </si>
  <si>
    <t>год изготовления 2005, ПТС № 52 КУ 683458, идентификационный номер (VIN) ХТН32213050392919, модель, № двигателя *40630А*43184941, кузов № 32210050151453</t>
  </si>
  <si>
    <t>Автомобиль легковой ГАЗ-3102</t>
  </si>
  <si>
    <t>год изготовления 2006, ПТС № 52 МВ 040142, идентификационный номер (VIN) Х9631020061339977, модель, № двигателя *40620D*63079157, кузов № 31020060154932</t>
  </si>
  <si>
    <t>96 шт.</t>
  </si>
  <si>
    <t>Большой центр общественного доступа в составе комплектующего оборудования</t>
  </si>
  <si>
    <t>Средний центр общественного доступа в составе комплектующего оборудования</t>
  </si>
  <si>
    <t>Малый центр общественного доступа в составе комплектующего оборудования</t>
  </si>
  <si>
    <t>расп от 08.05.2014 № 133-р о приеме в муниципальную собственность и передаче в МАУ ЦБС</t>
  </si>
  <si>
    <t>дог пож 42/14 от 10.04.2014, расп от 08.05.2014 № 133-р о приеме в муниципальную собственность и передаче в МАУ ЦБС</t>
  </si>
  <si>
    <t>Муниципальное автономное учреждение “Централизованная библиотечная система Первомайского района”</t>
  </si>
  <si>
    <t>передан в казну по расп 7-р от 14.01.2014 для передачи в Куяновское сп, Решение Думы от 30.01.2014 № 281</t>
  </si>
  <si>
    <t>передан в казну по расп 14-р от 23.01.2014 для передачи в Новомариинское сп, Решение Думы от 30.01.2014 № 281</t>
  </si>
  <si>
    <t>передан в казну по расп от 28.01.2014 № 18-р для передачи в Новомариинское сп, Решение Думы от 30.01.2014 № 281</t>
  </si>
  <si>
    <t>принят в казну расп от 27.12.2013 №430-р для передачи в Улу-Юльское сп, Решение Думы от 30.01.2014 № 281</t>
  </si>
  <si>
    <t>продали на торгах без объявления цены, договор купли-продажи от 14.11.2013 № 1/2013</t>
  </si>
  <si>
    <r>
      <rPr>
        <sz val="10"/>
        <color indexed="10"/>
        <rFont val="Times New Roman"/>
        <family val="1"/>
      </rPr>
      <t>860 кв.м (по схеме)</t>
    </r>
    <r>
      <rPr>
        <sz val="10"/>
        <color indexed="8"/>
        <rFont val="Times New Roman"/>
        <family val="1"/>
      </rPr>
      <t xml:space="preserve">
817</t>
    </r>
  </si>
  <si>
    <t>нет данных, запрос в ЗКП срок ответа 08.02.13</t>
  </si>
  <si>
    <t>Решение Арбитражного суда Томской области от 26.03.2014</t>
  </si>
  <si>
    <t>Постановление Главы 
Администрации Первомайского района от 23.09.1996 № 295 "О передаче детского сада … Первомайской сельской адмиинстрации"
Получено свид-во серии 70-АВ 532777 от 13.05.2014, запись регистрации № 70-70-06/038/2014-911</t>
  </si>
  <si>
    <t xml:space="preserve">
ООО Континент-СП № 1162-1 от 23.05.2014 (дог № 1162 от 28.12.2013)
4 567 606 руб. без НДС  (в т.ч. земля 439 244 руб.)</t>
  </si>
  <si>
    <t>ОГБОУ СПО "Томский экономико-промышленный колледж" размещение филиала ТЭПК, расп Главы от 11.02.2013 №37-р дог от11.02.2013, согл о раст от 19.12.2013 с 01.01.2014 по расп 416-р от 19.12.2013</t>
  </si>
  <si>
    <t>ПТС № 52 МВ 494889, идентификационный номер (VIN) Х9631020061308146, модель, № двигателя *40620D*53132545, кузов № 31020060150298, год изготовления 2005</t>
  </si>
  <si>
    <t>Расп Департамента по управл гос.собств от 28.05.2014 № 443, дог пож от 28.05.2014 № 96/14, расп Главы от 05.06.2014 № 182-р</t>
  </si>
  <si>
    <t>расп от 11.08.2011 №235-р
расп 181-р от 04.06.2014 о передаче в казну для продажи</t>
  </si>
  <si>
    <t>расп 181-р от 04.06.2014 о передаче в казну для продажи</t>
  </si>
  <si>
    <t>Расп Департамента по управл гос.собств от 05.08.2011 №492, дог пож от 09.08.2011 № 174/11, расп Главы от 11.08.2011 №235-р
расп 181-р от 04.06.2014 о передаче в казну для продажи</t>
  </si>
  <si>
    <t>расп от 04.06.2014 № 180-р о возврате и передаче в Комсомольскую СОШ</t>
  </si>
  <si>
    <t>Расп Департамента по управл гос.собств от 20.03.2014 № 255, дог пож от 20.03.2014 № 29/14, расп от 04.06.2014 № 180-р (от Администрации)</t>
  </si>
  <si>
    <t>в казну расп 38-р от 11.02.2013
продали на торгах посредством публичного предложения, договор купли-продажи от 27.06.2014 № 5/2014</t>
  </si>
  <si>
    <t>в казну расп 38-р от 11.02.2013
продали на торгах посредством публичного предложения, договор купли-продажи от 24.06.2014 № 3/2014</t>
  </si>
  <si>
    <t>70:12:0200020:217</t>
  </si>
  <si>
    <t>20202</t>
  </si>
  <si>
    <t>70:12:0203001:2997</t>
  </si>
  <si>
    <t>сооружение нежилое, ТБО</t>
  </si>
  <si>
    <t>Акт ввода в эксплуатацию 1 очереди полигона ТБО в с. Первомайское Томской области от 24.12.2007</t>
  </si>
  <si>
    <t>130 в ОУ-ХВ + 17 в казне</t>
  </si>
  <si>
    <t xml:space="preserve">Автобус для маршрутных перевозок  ГАЗ-322132 </t>
  </si>
  <si>
    <t>ПТС № 52 КУ 245508, идентификационный номер (VIN) ХТН32213240377676, модель, № двигателя *40630А*43129856, кузов № 32210040130593, цвет кузова золотисто-желтый. год изготовления 2004</t>
  </si>
  <si>
    <t>Фургон цельнометаллический ГАЗ-2752</t>
  </si>
  <si>
    <t>(ПТС № 52 ЕС115417, идентификационный номер (VIN) ХТН275200Y0020229, модель, № двигателя *40630С*Y3034249, шасси № 275200Y0020229,  кузов № 275200Y0025365, цвет кузова белый, год изготовления 2000</t>
  </si>
  <si>
    <t>Расп Департамента по управл гос.собств от 08.04.2015 № 276, дог пож от 08.04.2015 № 58/15, расп Главы 124-р от 30.04.2015</t>
  </si>
  <si>
    <t>Расп Департамента по управл гос.собств от 10.04.2015 № 301, дог пож от 10.04.2015 № 65/15, расп Главы 124-р от 30.04.2015</t>
  </si>
  <si>
    <t>ГАЗ Волга
(легковой автомобиль ГАЗ-3102)</t>
  </si>
  <si>
    <t>год изготовления ТС – 2000, идентификационный номер XTH 310200Y0969822, модель, № двигателя 23055431, цвет кузова (кабины) белый, паспорт транспортного средства 52 EX 167031</t>
  </si>
  <si>
    <t>списан по расп 129-р от 12.05.2015</t>
  </si>
  <si>
    <t>год изготовления ТС – 1984, идентификационный номер отсутствует, модель, номер двигателя 192392, шасси (рама) № 0716887, цвет кузова (кабины) голубой, паспорт транспортного средства 70 ЕС 267842</t>
  </si>
  <si>
    <t>передан в казну по расп. 106-р от 16.04.2015 для передачи в Сергеевское с/п</t>
  </si>
  <si>
    <t>ГАЗ 52 (автомобиль бортовой ГАЗ 5204)</t>
  </si>
  <si>
    <t>передан в казну по расп. 106-р от 16.04.2015 для передачи в Сергеевское с/п, Решение Думы от 30.04.2015 № 370</t>
  </si>
  <si>
    <t>расп от 11.08.2011 №235-р
расп 181-р от 04.06.2014 о передаче в казну для продажи
продали на аукционе, договор купли-продажи от 17.10.2014 № 6/2014</t>
  </si>
  <si>
    <t>В264СЕ70RUS</t>
  </si>
  <si>
    <t>ГОТОВИТЬ СПИСАНИЕ
нет объекта</t>
  </si>
  <si>
    <t>принят в казну по расп Главы 124-р от 30.04.2015 для передачи в Куяновское сп, Решение Думы от 28.05.2015 № 378</t>
  </si>
  <si>
    <t>принят в казну по расп Главы 124-р от 30.04.2015 для передачи в Улу-Юльское сп, Решение Думы от 28.05.2015 № 378</t>
  </si>
  <si>
    <t>Кодек (терминальное устройство) для видеоконференцсвязи Cisco SX10 HD</t>
  </si>
  <si>
    <t>Муниципальное казённое учреждение Управление образования Администрации Первомайского района</t>
  </si>
  <si>
    <t>дог пож 87/15 от 05.05.2015, расп от 05.06.2015 № 178-р о приеме в муниципальную собственность и передаче в РУО</t>
  </si>
  <si>
    <t>расп от 05.06.2015 № 178-р о приеме в муниципальную собственность и передаче в РУО</t>
  </si>
  <si>
    <t>автобус ПАЗ 32050R</t>
  </si>
  <si>
    <t>В412НХ70RUS</t>
  </si>
  <si>
    <t>Расп Департамента по управл гос.собств от 09.07.2015 № 601, дог пож от 09.07.2015 № 133/15, расп Адм 283-р от 27.07.2015</t>
  </si>
  <si>
    <t>принят в казну для перевозок в Улу-Юл</t>
  </si>
  <si>
    <t>Семенюк Марина Александровна Завуч Пангина Тамара Леонидовна</t>
  </si>
  <si>
    <t>26 от 15.09.2003</t>
  </si>
  <si>
    <t>решение Думы Первомайского района от 27.10.2011 №95</t>
  </si>
  <si>
    <t>МБДОУ детский сад общеразвивающего вида "Светлячок" Первомайского района</t>
  </si>
  <si>
    <t>Яковлева Екатерина Ивановна</t>
  </si>
  <si>
    <t>636930, Томская обл., Первомайский район,
с. Первомайское, ул. Школьная, 1</t>
  </si>
  <si>
    <t>8-960-976-33-67</t>
  </si>
  <si>
    <t>автомобиль ГАЗ 33021 бортовой, ПТС 70 МС 478366
(VIN) ХТН330210W1685361</t>
  </si>
  <si>
    <t>20205</t>
  </si>
  <si>
    <t>одноэтажное из цилиндрованного бруса</t>
  </si>
  <si>
    <t>20206</t>
  </si>
  <si>
    <t>20207</t>
  </si>
  <si>
    <t>сборная металлическая конструкция с деревянным заполнением, фундамент и полы бетонные</t>
  </si>
  <si>
    <t>20208</t>
  </si>
  <si>
    <t>20209</t>
  </si>
  <si>
    <t>20210</t>
  </si>
  <si>
    <t>20211</t>
  </si>
  <si>
    <t>20212</t>
  </si>
  <si>
    <t>20213</t>
  </si>
  <si>
    <t>20214</t>
  </si>
  <si>
    <t>20215</t>
  </si>
  <si>
    <t>20216</t>
  </si>
  <si>
    <t>20217</t>
  </si>
  <si>
    <t>20218</t>
  </si>
  <si>
    <t>стены кирпичные, емкость металлическая цилиндрическая, глубина 50м.</t>
  </si>
  <si>
    <t>20219</t>
  </si>
  <si>
    <t>20220</t>
  </si>
  <si>
    <t>двухэтажное брусчатое</t>
  </si>
  <si>
    <t>150 объектов (ставила не я)</t>
  </si>
  <si>
    <t>18.12.2015</t>
  </si>
  <si>
    <t>Продано посредством публичного предложения 27.03.2015 (Емельяненко А.П.)</t>
  </si>
  <si>
    <t>СПТС на 13 мест ГАЗ-32213</t>
  </si>
  <si>
    <t>ПТС № 52 МК 808075, идентификационный номер (VIN) Х9632213070508649, модель, № двигателя *450220*631590046, кузов № 32210070283811, год изготовления 2006</t>
  </si>
  <si>
    <t>82 шт.</t>
  </si>
  <si>
    <t>Распоряжение администрации Первомайского района от 05.02.2016 №54-р</t>
  </si>
  <si>
    <t>Муниципальное бюджетное дошкольное образовательное учреждение детский сад общеразвивающего вида "Сказка" Первомайского района</t>
  </si>
  <si>
    <t>Кайбазакова Анастасия Петровна</t>
  </si>
  <si>
    <t>Списано  03. 2016</t>
  </si>
  <si>
    <t>20221</t>
  </si>
  <si>
    <t xml:space="preserve">
</t>
  </si>
  <si>
    <t>одноэтажное кирпичное здание с подвалом (котельная в подвале исключена)</t>
  </si>
  <si>
    <t>20223</t>
  </si>
  <si>
    <t>20225</t>
  </si>
  <si>
    <t>Улу-Юльское сельское поселение дог 02.09.2014 расп 287-р от 02.09.2014</t>
  </si>
  <si>
    <t>встроенная котельная 
пом.№ 17 пл.46,1 кв.м. передана по передаточному акту в Куяновское поселение, раздела не было, тех паспорт на все здание
пердано в казну 117-р от 18.03.2016
раздел на 2 помещения 22-р от 09.02.2015</t>
  </si>
  <si>
    <t>70:12:0200010:296</t>
  </si>
  <si>
    <t>20227</t>
  </si>
  <si>
    <t>фактически не действующее с 01.01.2004
с 31.07.2004 работников переводом приняли в ДООО "Первомайское АТП" 
 по выписке из ЕГРЮЛ действующее</t>
  </si>
  <si>
    <t>Распоряжение 261-р от 24.09.2001 "Об учереждении МУП Автотранс"
Постановление №372 от 25.09.2001 "Об утверждении Устава"
В уставной капиталл внесено нежилое здание ул. Ленинская, 88</t>
  </si>
  <si>
    <t>постановление 224 от 23.10.2015</t>
  </si>
  <si>
    <t>70:12:0201002:663</t>
  </si>
  <si>
    <t>70:12:0201002:664</t>
  </si>
  <si>
    <t>70:12:0201002:666</t>
  </si>
  <si>
    <t>70:12:0201002:667</t>
  </si>
  <si>
    <t>70:12:0201002:668</t>
  </si>
  <si>
    <t>70:12:0201002:669</t>
  </si>
  <si>
    <t>70:12:0201002:670</t>
  </si>
  <si>
    <t>70:12:0201002:671</t>
  </si>
  <si>
    <t>70:12:0201002:672</t>
  </si>
  <si>
    <t>70:12:0201002:673</t>
  </si>
  <si>
    <t>70:12:0201002:674</t>
  </si>
  <si>
    <t>70:12:0201002:675</t>
  </si>
  <si>
    <t>70:12:0201002:676</t>
  </si>
  <si>
    <t>70:12:0201002:677</t>
  </si>
  <si>
    <t>70:12:0201002:678</t>
  </si>
  <si>
    <t>70:12:0201002:679</t>
  </si>
  <si>
    <t>70-70/006-70/006/012/2016-174/1
от 04.05.2016</t>
  </si>
  <si>
    <t>нет зарегистрированного права</t>
  </si>
  <si>
    <t>нет права района</t>
  </si>
  <si>
    <t xml:space="preserve">70:12:0101002:316
</t>
  </si>
  <si>
    <t>70:12:0100003:352</t>
  </si>
  <si>
    <t>70:12:0100003:355</t>
  </si>
  <si>
    <t>70:12:0100001:323</t>
  </si>
  <si>
    <t>70:12:0100001:277</t>
  </si>
  <si>
    <t>70:12:0100001:321</t>
  </si>
  <si>
    <t>70:12:0100001:322</t>
  </si>
  <si>
    <t>70:12:0100002:164</t>
  </si>
  <si>
    <t>70:12:0200002:289</t>
  </si>
  <si>
    <t>не зарег  права района</t>
  </si>
  <si>
    <t>70:12:0200031:253</t>
  </si>
  <si>
    <t>изменения в регистрационные док-ты после смены площади не внеснеы</t>
  </si>
  <si>
    <t>70:12:0200007:299</t>
  </si>
  <si>
    <t>70:12:0200007:340</t>
  </si>
  <si>
    <t>70:12:0203003:707</t>
  </si>
  <si>
    <t>70:12:0203003:840</t>
  </si>
  <si>
    <t>70:12:0203004:1248</t>
  </si>
  <si>
    <t>70:12:0203001:1867</t>
  </si>
  <si>
    <t>70:12:0200022:599</t>
  </si>
  <si>
    <t>70:12:0200022:613</t>
  </si>
  <si>
    <t>70:12:0200022:890</t>
  </si>
  <si>
    <t>нет объекта</t>
  </si>
  <si>
    <t>70:12:0200014:442</t>
  </si>
  <si>
    <t>70:12:0200033:144</t>
  </si>
  <si>
    <t>70:12:0200027:564</t>
  </si>
  <si>
    <t>70:12:0101001:336</t>
  </si>
  <si>
    <t>70:12:0200022:603</t>
  </si>
  <si>
    <t>70:12:0200002:279</t>
  </si>
  <si>
    <t>70:12:0200031:275</t>
  </si>
  <si>
    <t>70:12:0200007:344</t>
  </si>
  <si>
    <t>70:12:0203001:2838</t>
  </si>
  <si>
    <t>70:12:0200026:98</t>
  </si>
  <si>
    <t>70:12:0200005:117</t>
  </si>
  <si>
    <t>70:12:0200032:210</t>
  </si>
  <si>
    <t>70:12:0200011:363</t>
  </si>
  <si>
    <t>70:12:0200016:272</t>
  </si>
  <si>
    <t>70:12:0203003:808</t>
  </si>
  <si>
    <t xml:space="preserve"> 70:12:0203003:809</t>
  </si>
  <si>
    <t>70:12:0203003:1366</t>
  </si>
  <si>
    <t>70:12:0203003:1234</t>
  </si>
  <si>
    <t>70:12:0203003:870</t>
  </si>
  <si>
    <t>70:12:0202002:703</t>
  </si>
  <si>
    <t>70:12:0203003:1370</t>
  </si>
  <si>
    <t>70:12:0203003:1362</t>
  </si>
  <si>
    <t>нет тех паспорта</t>
  </si>
  <si>
    <t>70:12:0203001:2355</t>
  </si>
  <si>
    <t>70:12:0101001:843</t>
  </si>
  <si>
    <t>70:12:0200026:131</t>
  </si>
  <si>
    <t>70:12:0203003:868</t>
  </si>
  <si>
    <t>70:12:0200022:598</t>
  </si>
  <si>
    <t>70:12:0203003:854</t>
  </si>
  <si>
    <t>70:12:0203003:1373</t>
  </si>
  <si>
    <t>70:12:0203003:879</t>
  </si>
  <si>
    <t>70:12:0203002:819</t>
  </si>
  <si>
    <t>70:12:0200014:298</t>
  </si>
  <si>
    <t>70:12:0200014:301</t>
  </si>
  <si>
    <t>70:12:0200027:475</t>
  </si>
  <si>
    <t>нет паспорта</t>
  </si>
  <si>
    <t>70:12:0203003:1013</t>
  </si>
  <si>
    <t>70:12:0203003:1014</t>
  </si>
  <si>
    <t>70:12:0203003:1015</t>
  </si>
  <si>
    <t>70:12:0203003:1016</t>
  </si>
  <si>
    <t>70:12:0203003:1442</t>
  </si>
  <si>
    <t>70:12:0203003:806</t>
  </si>
  <si>
    <t>70:12:0203003:1236</t>
  </si>
  <si>
    <t>70:12:0203003:1237</t>
  </si>
  <si>
    <t>70:12:0200011:246</t>
  </si>
  <si>
    <t>70:12:0200011:275</t>
  </si>
  <si>
    <t>нет прав района</t>
  </si>
  <si>
    <t>70:12:0202001:1361</t>
  </si>
  <si>
    <t>70:12:0202001:1351</t>
  </si>
  <si>
    <t>70:12:0202001:760</t>
  </si>
  <si>
    <t>70:12:0202001:761</t>
  </si>
  <si>
    <t>действующее
(орган местного самоуправления)</t>
  </si>
  <si>
    <t>кирпич</t>
  </si>
  <si>
    <t>70-70/006-70/006/041/2016-869/1
от 17.06.2016</t>
  </si>
  <si>
    <t>70:12:0200021:617</t>
  </si>
  <si>
    <t>20229</t>
  </si>
  <si>
    <t>70:12:0200016:274</t>
  </si>
  <si>
    <t>бетонный монумент, ж/б основание, площадка с асфальтовым покрытием</t>
  </si>
  <si>
    <t>70:12:0200002:349</t>
  </si>
  <si>
    <t>бревенчатое, бетонный фендамент, шифер, отопление центральное</t>
  </si>
  <si>
    <t>356-р от 06.07.2016 о включении в реестр</t>
  </si>
  <si>
    <t>20232</t>
  </si>
  <si>
    <t>20231</t>
  </si>
  <si>
    <t>636930, Томская обл., Первомайский район,
с. Первомайское, ул. Советская, 2</t>
  </si>
  <si>
    <t>70:12:0200016:277</t>
  </si>
  <si>
    <t xml:space="preserve">раздел на 2 помещения с выделением котельной расп 194-р от 26.04.2016-р </t>
  </si>
  <si>
    <t>70-70/006-70/006/041/2016-1025/1 от 20.07.2016</t>
  </si>
  <si>
    <t>20233</t>
  </si>
  <si>
    <t>нежилое помещение (Планируется ФАП)</t>
  </si>
  <si>
    <t>расп 140-р от 24.06.2016 о ликвидации Апсагачевского филиала МАОУ Альмяковской ООШ</t>
  </si>
  <si>
    <t>356-р от 06.07.2016 о включении в реестр, 454-р от 29.08.2016 о передаче в ОУ Березовскую СОШ</t>
  </si>
  <si>
    <t>70-70/006-70/006/041/2016-870/1
от 17.06.2016</t>
  </si>
  <si>
    <t>Акт  от 29.08.2016</t>
  </si>
  <si>
    <t>деревянная</t>
  </si>
  <si>
    <t>№ 70-70-06/010/2010-404 от 23.04.2012</t>
  </si>
  <si>
    <t>70:12:0200021:337</t>
  </si>
  <si>
    <t>70:12:0201002:634</t>
  </si>
  <si>
    <t>70:12:0203002:845</t>
  </si>
  <si>
    <t>70:12:0203001:1973</t>
  </si>
  <si>
    <t>70:12:0202001:758</t>
  </si>
  <si>
    <t>70:12:0101001:335</t>
  </si>
  <si>
    <t>70:12:0101002:324</t>
  </si>
  <si>
    <t xml:space="preserve">№ 70-70-06/145/2008-478  от 27.10.2008 </t>
  </si>
  <si>
    <t>распоряжение 457-р от 30.08.2016</t>
  </si>
  <si>
    <t>в школе на регистрации</t>
  </si>
  <si>
    <t>сооружение  РМЦНТ И ОД (сарай)</t>
  </si>
  <si>
    <t>Пушка А-19 122 мм</t>
  </si>
  <si>
    <t>Казна МО "Первомайский район"</t>
  </si>
  <si>
    <t xml:space="preserve">дог пож 28/18 от 07.03.2017, расп. От 04.04.2017 № 192-р о приеме в муниципальную собственность </t>
  </si>
  <si>
    <t>ПТС № 52 ОС 063315 идентификационный номер (VIN XU42834MAH0001220) модель, № двигателя *А27400*Н0403908*, кузов №330200Н0798244, цвет кузова - белый, год изготовления:2017, дата выдачи паспорта 18 мая 2017г.</t>
  </si>
  <si>
    <t>2-19-62 (Манойлова Марина Леонидовна)</t>
  </si>
  <si>
    <t>Е 708 ЕА 70</t>
  </si>
  <si>
    <t>К 733 ОР 70</t>
  </si>
  <si>
    <t>принят в казну для продажи (расп. От 03.07.2017 № 433-р)</t>
  </si>
  <si>
    <t>Сооружение(забор) на полигоне ТБО</t>
  </si>
  <si>
    <t>Распоряжение Администрации Первомайского района от 05.07.2017 №440-р</t>
  </si>
  <si>
    <t xml:space="preserve">Павильон с торговым оборудованием </t>
  </si>
  <si>
    <t>Распоряжение Администрации Первомайского района от 026.07.2017 №494-р</t>
  </si>
  <si>
    <t xml:space="preserve">Автомобиль Lada, 210740 и газовое обрудование </t>
  </si>
  <si>
    <t xml:space="preserve">ПТС № 63 МТ 792700 идентификационный номер (VIN XTA21074092905638), модель, № двигателя 21067, 9546607, кузов № XTA21074092905638, цвет кузова - ярко-белый, год изготовления: 2009, дата выдачи паспорта 24.06.2009; газовое оборудование от 24.10.2013 </t>
  </si>
  <si>
    <t>П от 10.01.2012 №2
 "Об утв Устава…"                             Пост от 17.07.2013 № 165 "О реорганизации муниципальных бюджетных общеобраз.учреждений.."</t>
  </si>
  <si>
    <t>636930,Томская обл., Первомайский район,
 д. Ломовицк-2, пер. Школьный, 3</t>
  </si>
  <si>
    <t>Суслопарова Мария Геннадьевна</t>
  </si>
  <si>
    <t xml:space="preserve">раздел на 2 помещения с выделением котельной расп 194-р от 26.04.2016-р разделен на 2 мощения (№3 и №4) расп 585-р от 11.09.2017 </t>
  </si>
  <si>
    <t>20234</t>
  </si>
  <si>
    <t>70:12:0200016:286</t>
  </si>
  <si>
    <t>70:12:0200016:285</t>
  </si>
  <si>
    <t>70:12:0200016:286-70/006/2017-1 от 16.11.2017</t>
  </si>
  <si>
    <t>Решение Думы № 220 от 30.11.2017, договор пожертвования 3/2017 от 05.12.2017</t>
  </si>
  <si>
    <t>Договор купли-продажи</t>
  </si>
  <si>
    <t>56 861,84 руб. (с учетом НДС) согласно отчету ООО «Континент-СП» от 21.08.2017 № 1581-4</t>
  </si>
  <si>
    <t>Автомобиль Lada, 210740  и газовое оборудование</t>
  </si>
  <si>
    <t>Автомобиль ГАЗ-32213 и Тахограф АТОЛ Draiv5</t>
  </si>
  <si>
    <t>принят в казну для передачи в Новомариинское сп (расп. От 10.01.2018 № 9-р) Передан в Новомариинское сп (Реш.Думы № 244 от 25.01.2018г.</t>
  </si>
  <si>
    <t>151 объект на 01.01.2018</t>
  </si>
  <si>
    <t>71 шт на 01.01.2018</t>
  </si>
  <si>
    <t>Автобус специальный для перевозки детей ГАЗ-А66R33</t>
  </si>
  <si>
    <t>принят в казну для передачи в МБОУ Первомайская СОШ Первомайского района (распор. От №). Передан в МБОУ Первомайская СОШ Первомайского района (распор. От №)</t>
  </si>
  <si>
    <t>120 360,00 руб. (с учетом НДС) согласно отчету ООО «Континент-СП» от 14.02.2018 № 1685</t>
  </si>
  <si>
    <t>нежилое помещение</t>
  </si>
  <si>
    <t>Ломовицк - 2, пер. Школьный, д.3, пом.3</t>
  </si>
  <si>
    <t>одноэтажное помещение</t>
  </si>
  <si>
    <t>70:12:0200016:285-70/006/2017 -1 от 16.11.2017</t>
  </si>
  <si>
    <t>Распоряжение от 11.09.2017 №585 - р Администрации  Первомайского района</t>
  </si>
  <si>
    <t>Ломовицк - 2, пер. Школьный, д.3, пом.4</t>
  </si>
  <si>
    <t>70:12:0200016:286-70/006/2017 -1 от 16.11.2017</t>
  </si>
  <si>
    <t>жилое помещение</t>
  </si>
  <si>
    <t>с. Первомайское ул. Ленинская50 кв.13</t>
  </si>
  <si>
    <t>70:12:0203001:3159</t>
  </si>
  <si>
    <t>260019.52</t>
  </si>
  <si>
    <t xml:space="preserve">70:12:0203001:3159 - 70/075/2018-2 от 30.08.2018 </t>
  </si>
  <si>
    <t>выписка из ЕГРН от 31.08.2018 Договор пожертвования от 17.08.2018</t>
  </si>
  <si>
    <t>с. Первомайское, ул. Больничная 16 кв.3</t>
  </si>
  <si>
    <t>70:12:0203001:3122</t>
  </si>
  <si>
    <t xml:space="preserve">70:12:0203001:3122 - 70/075/2018-1 от 30.08.2018 </t>
  </si>
  <si>
    <t>с. Первомайское, ул.Больничная д. 16 кв.22</t>
  </si>
  <si>
    <t>70:12:0203001:3141</t>
  </si>
  <si>
    <t>70:12:0203001:3141-70/075/2018-2</t>
  </si>
  <si>
    <t>с. Первомайское, ул. Ленинская д. 33 кв.17</t>
  </si>
  <si>
    <t>70:12:0203003:1400</t>
  </si>
  <si>
    <t xml:space="preserve">70:12:0203003:1400 - 70/075/2018-1 от 30.08.2018 </t>
  </si>
  <si>
    <t>20235</t>
  </si>
  <si>
    <t>20236</t>
  </si>
  <si>
    <t>20237</t>
  </si>
  <si>
    <t>20238</t>
  </si>
  <si>
    <t>оперативное управление -  55 объекта</t>
  </si>
  <si>
    <t>безвозмездное пользование - 24</t>
  </si>
  <si>
    <t>аренда - 11</t>
  </si>
  <si>
    <t>хозяйственное ведение - 3</t>
  </si>
  <si>
    <t>муниципальные унитарные предприятия - 3</t>
  </si>
  <si>
    <t>муниципальные учреждения и управления - 15</t>
  </si>
  <si>
    <t xml:space="preserve">                                                       </t>
  </si>
  <si>
    <t>20239</t>
  </si>
  <si>
    <t>20240</t>
  </si>
  <si>
    <t>20241</t>
  </si>
  <si>
    <t>20242</t>
  </si>
  <si>
    <t>с. Сергеево ул. Школьная д. 8а кв.1</t>
  </si>
  <si>
    <t>70:12:0200027:1094</t>
  </si>
  <si>
    <t>с. Сергеево ул. Школьная д. 8а кв.2</t>
  </si>
  <si>
    <t>70:12:0200027:1095</t>
  </si>
  <si>
    <t>с. Куяново, ул. Центральная, 20А кв.1</t>
  </si>
  <si>
    <t>70:12:0200014:696</t>
  </si>
  <si>
    <t>с. Куяново, ул. Центральная, 20А кв.2</t>
  </si>
  <si>
    <t>70:12:0200014:697</t>
  </si>
  <si>
    <t>70:12:0200014:697-70/075/2018-2        от 12.11.2018</t>
  </si>
  <si>
    <t xml:space="preserve">выписка из единого государственного реестра недвижимости </t>
  </si>
  <si>
    <t>70:12:0200014:696-70/075/2018-3       от 12.11.2018</t>
  </si>
  <si>
    <t>70:12:0200027:1095-70/075/2018-3       от 17.11.2018</t>
  </si>
  <si>
    <t>70:12:0200027:1094-70/075/2018-2       от 12.11.2018</t>
  </si>
  <si>
    <t xml:space="preserve">Договор спец. Найма от 17.11.2018 (Кукушкина Полина Михайловна) </t>
  </si>
  <si>
    <t>Договор спец. Найма от 12.11.2018 (Патраков Игорь  Викторович)</t>
  </si>
  <si>
    <t>Договор спец. Найма от 12.11.2018 (Сали Ксения Александровна)</t>
  </si>
  <si>
    <t>Договор спец. Найма от 12.11.2018 (Солдатенко Елена Юрьевна)</t>
  </si>
  <si>
    <t>62 374 п.м.</t>
  </si>
  <si>
    <t>182 объектов на 01.11.2018 из них:</t>
  </si>
  <si>
    <t>металлический мусорный контейнер с крышками 14</t>
  </si>
  <si>
    <t>Договор купли продажи</t>
  </si>
  <si>
    <t>металлический мусорный контейнер с крышками 9</t>
  </si>
  <si>
    <t>металлический мусорный контейнер без крышки 16</t>
  </si>
  <si>
    <t>Решение Думы  №317 от 27.09.2018</t>
  </si>
  <si>
    <t>Договор пожертвования 15/2018 Решение Думы  №317 от 27.09.2018</t>
  </si>
  <si>
    <t>металлический мусорный контейнер без  крышки 4</t>
  </si>
  <si>
    <t>ПТС № 52 РА  424356 идентификационный номер (VIN X1М3205ВXJ0004040), модель, № двигателя 523420 J1005189, кузов № X1М3205ВZJ0004040, цвет кузова - желтый, год изготовления: 2018, дата выдачи паспорта 30.11.2018</t>
  </si>
  <si>
    <t>1 962 300,00</t>
  </si>
  <si>
    <t>Акт приема - передачи от 14.03.2019 б/н</t>
  </si>
  <si>
    <t>принят в казну для передачи в МБОУ ДО  «Первомайская детско – юношеская спортивная школа" (распор. От 14.03.2019 №121-ра ). Передан в МБОУ ДО  «Первомайская детско – юношеская спортивная школа" (распор. От 14.03.2019 №121-ра  )</t>
  </si>
  <si>
    <t>ходатайство  о принтии отказа от оперативного управления от 13.11.2018</t>
  </si>
  <si>
    <t>ГАЗ 3102 VIN X9631020061308146</t>
  </si>
  <si>
    <t>передан в казну   Распоряжение о принятии имущества  №448-ра от 27.06.2018; Распоряжение о передаче в Улу-Юл №485-р от 17.07.2018</t>
  </si>
  <si>
    <t xml:space="preserve">Автобус специальный для перевозки детей ГАЗ-А66R33 </t>
  </si>
  <si>
    <t>ПТС № 52 ОС  339182 идентификационный номер (VIN X96А66R33Н0837484), модель, № двигателя *А27500*Н0802256*, цвет кузова - желтый, год изготовления: 2017, дата выдачи паспорта 14.09.2017</t>
  </si>
  <si>
    <t>1 715 000,00</t>
  </si>
  <si>
    <t>Акт приема - передачи от 21.02.2018 б/н</t>
  </si>
  <si>
    <t xml:space="preserve">принят в казну для передачи в МБОУ ДО  «Первомайская общеобразовательная  школа Первомайского района" (распор. от 01.03.2018 №142-ра ). </t>
  </si>
  <si>
    <t>71шт. По состоянию на 01.06.2017</t>
  </si>
  <si>
    <t>2004 г.в., ХТА21074041890898</t>
  </si>
  <si>
    <t>Договор купли-продажи транспортного средства № 5/17 от 31.05.2017</t>
  </si>
  <si>
    <t>в аренде у Первомайское РАЙПО</t>
  </si>
  <si>
    <t>Автомобиль-автолавка (передвижной автомагазин), регистрационный знак Е708ЕА70RUS, идентификационный номер (VIN) ХU42834MAH0001220, модель 2834 МА, № двигателя *A27400*H0403908*, кузов № 330200H0798244, цвет кузова белый, год изготовления 2017, паспорт транспортного средства № 52 OC 063315) балансовой стоимостью 1 285 100,00 рублей, остаточной стоимостью 1 285 100,00 рублей</t>
  </si>
  <si>
    <t>ВАЗ-21074, LADA 2107, Идентификационный номер (VIN) – XTA21074072466829, Модель, № двигателя – 21067, 8746704, Кузов № – 2466829, Цвет кузова – темно-зеленый</t>
  </si>
  <si>
    <t>МУП "Редакция газеты "Заветы Ильича" купили сами конец 2006</t>
  </si>
  <si>
    <t>Право оперативного права у МБОУ "Комсомольская СОШ" по распоряжению Главы от 20.07.2021 № 390-р</t>
  </si>
  <si>
    <t>ВАЗ-21074, Идентификационный номер (VIN) – XTA21074041890898, Модель, № двигателя – 2106, 7547016, Кузов № – 1890898, Цвет кузова – ярко-белый</t>
  </si>
  <si>
    <t>прекращение права оперативного управления  МБОУ "Первомайская СОШ" по распоряжению Главы № 214-р от 21.04.2021, акт от 21.04.2021</t>
  </si>
  <si>
    <t xml:space="preserve"> 21.04.2021</t>
  </si>
  <si>
    <t>право хозяйственного ведения МУП "Редакция газеты "Заветы Ильича" по распоряжению Главы № 29-р от 29.01.2007
прекращение права хозяйственного ведения МУП "Редакция газеты "Заветы Ильича" по распоряжению Главы № 618-р от 30.12.2020</t>
  </si>
  <si>
    <t>Наименование недвижимого имущества, 
год ввода в эксплуатацию</t>
  </si>
  <si>
    <t>Адрес (местоположение) недвижимого имущества</t>
  </si>
  <si>
    <t>Начисленная амортизация (износ) недвижимого имущества, руб.
 на 01.01.21 г.</t>
  </si>
  <si>
    <t>Реестровый номер</t>
  </si>
  <si>
    <t>Реестровый номер учреждения</t>
  </si>
  <si>
    <t>Кадастровая стоимость недвижимого имущества, руб.</t>
  </si>
  <si>
    <t>20243</t>
  </si>
  <si>
    <t>жилая квартира</t>
  </si>
  <si>
    <t>70:12:0101001:598</t>
  </si>
  <si>
    <t>№, дата государственной регистрации, реквизиты свидетельства о выдачи 
права собственности</t>
  </si>
  <si>
    <t>Инвентарный номер</t>
  </si>
  <si>
    <t>100000001510349</t>
  </si>
  <si>
    <t>в двухэтажном здание</t>
  </si>
  <si>
    <t>44 кв.м.</t>
  </si>
  <si>
    <t>Муниципальный контракт № 26 приобритения жилого помещения для муниципальных нужд расположенного по адресу: Томская область, Первомайский район, п.Улу-Юл, ул.Железнодорожная, д.30, кв.34  от 25.08.2020</t>
  </si>
  <si>
    <t>автомобильный холодильник Alpicool IMK18</t>
  </si>
  <si>
    <t xml:space="preserve">Муниципальный контракт  № 13/07 от 13.07.2021 </t>
  </si>
  <si>
    <t>377-ра от 14.07.2021</t>
  </si>
  <si>
    <t>ОГБУЗ "Первомайская районная больница"</t>
  </si>
  <si>
    <t>в безвозмездном пользовании ОГБУЗ "Первомайская районная больница" по распоряжению Главы № 377-ра от 14.07.2021</t>
  </si>
  <si>
    <t>2/0000247</t>
  </si>
  <si>
    <t>РФ, Томская область, Первомайский муниципальный район, "Улу-Юльское сельское поселение", село Апсагачево, улица Центральная, дом № 19В</t>
  </si>
  <si>
    <t>70:12:0100002:435</t>
  </si>
  <si>
    <t>в 2021 году меняли назначение здания: с жилого на нежилое</t>
  </si>
  <si>
    <t>70:12:0100002:435-70/075/2021-3 от 13.08.2021</t>
  </si>
  <si>
    <t>распоряжение Главы Первомайского района № 424-р от 09.08.2021
Договор дарения № 1 от 10.08.2021</t>
  </si>
  <si>
    <t>20244</t>
  </si>
  <si>
    <t>100000001510433</t>
  </si>
  <si>
    <t>п.Орехово, ул.Ленина, 6, пом. № у2</t>
  </si>
  <si>
    <t>70:12:0200022:651</t>
  </si>
  <si>
    <t xml:space="preserve">нежилое здание, 1991 </t>
  </si>
  <si>
    <t>Свидетельство о гос.регистрации права № 70-70-06/007/2006-030 от 31.01.2006, серия 70 АА № 091908</t>
  </si>
  <si>
    <t>Решение Первомайского районного Совета народных депутатов Первомайского района Томской области № 53 от 28.05.1993</t>
  </si>
  <si>
    <t>Договор безвозмездного пользования № б/н от 01.12.2019 с МАУ "ЦБС Первомайского района" на неопределенный срок.
Договор безвозмездного пользования № 63/1 от 01.12.2019 с АО "Почта России" на неопределенный срок.
Договор безвозмездного пользования № б/н от 01.12.2019 с Администрацией МО Новомариинское сельское поселение на неопределенный срок.</t>
  </si>
  <si>
    <t>Автобус ПАЗ 32053-70, идентификационный номер Х1М3205ВХL0003448</t>
  </si>
  <si>
    <t>2020 / Х1М3205ВХL0003448</t>
  </si>
  <si>
    <t>распор. Главы от 24.12.2020 № 591-ра</t>
  </si>
  <si>
    <t xml:space="preserve">Автобус ПАЗ 32053-70, идентификационный номер_x0002_Х1М3205ВХL0003506      </t>
  </si>
  <si>
    <t xml:space="preserve">2020 / Х1М3205ВХL0003506   </t>
  </si>
  <si>
    <t xml:space="preserve">Автобус ПАЗ 32053-70_x0002_идентификационный номер Х1М3205ВХL0003050  </t>
  </si>
  <si>
    <t xml:space="preserve">2020 / Х1М3205ВХL0003050 </t>
  </si>
  <si>
    <t>Автобус ПАЗ 32053-70_x0002_идентификационный номер Х1М3205ВХL0003512</t>
  </si>
  <si>
    <t>2020 / Х1М3205ВХL0003512</t>
  </si>
  <si>
    <t>Автобус ПАЗ 32053-70_x0002_идентификационный номер Х1М3205ВХL0003044_x0002_</t>
  </si>
  <si>
    <t>2020 / Х1М3205ВХL0003044_x0002_</t>
  </si>
  <si>
    <t>Автобус ПАЗ 32053-70_x0002_идентификационный номер Х1М3205ВХL0003035</t>
  </si>
  <si>
    <t>2020 / Х1М3205ВХL0003035</t>
  </si>
  <si>
    <t>Автобус ГАЗ, идентификационный номер Х96А66R33L0905764</t>
  </si>
  <si>
    <t>2020 / Х96А66R33L0905764</t>
  </si>
  <si>
    <t>Автобус ПАЗ 32053-70_x0002_идентификационный номер Х1М3205ВХL0003016</t>
  </si>
  <si>
    <t>2020 / Х1М3205ВХL0003016</t>
  </si>
  <si>
    <t>передаточный акт от 24.12.2020, распор. Админ. ТО № 809-ра от 22.12.2020</t>
  </si>
  <si>
    <t>передаточный акт от 24.12.2020, распор. Админ. ТО № 810-ра от 22.12.2020</t>
  </si>
  <si>
    <t>Балансовая стоимость недвижимого имущества, руб.</t>
  </si>
  <si>
    <t>Дата возникновения права собственности на недвижимое имущество</t>
  </si>
  <si>
    <t>Дата прекращения права собственности на недвижимое имущество</t>
  </si>
  <si>
    <t>Сведения о правообладателе муниципального недвижимого имущества</t>
  </si>
  <si>
    <t>Реквизиты документа-основания  прекращения права собственности на недвижимое имущество</t>
  </si>
  <si>
    <t>Томская область, Первомайский район, с. Первомайское, ул. Ленинская, 38</t>
  </si>
  <si>
    <t>Трехэтажное нежилое здание (здание районной администрации), 1987 года постройки</t>
  </si>
  <si>
    <t>Решение малого Совета народных депутатов от 28.05.1993 г. № 53</t>
  </si>
  <si>
    <t>Муниципальное образование "Первомайский район"</t>
  </si>
  <si>
    <t>нежилое здание (гараж районной администрации)</t>
  </si>
  <si>
    <t>Томская область, Первомайский район, с. Первомайское, ул. Коммунистическая, 7/1</t>
  </si>
  <si>
    <t>Остаточная стоимость недвижимого имущества, руб.</t>
  </si>
  <si>
    <t>Выписка из реестра муниципальной собственности Первомайского района
от 16.02.2010 № 102, Решение Президиума Малого Совета Первомайского районного Совета народных депутатов № 53 от 28.05.1993, Постановление Верховного Совета РФ № 3020-1 от 27.12.1991 г.</t>
  </si>
  <si>
    <t>Решение Первомайского районного суда ТО от 14.12.2009 г.</t>
  </si>
  <si>
    <t>нежилое помещение №1 (здание редакции), 1939 года постройки</t>
  </si>
  <si>
    <t>70-70-06/010/2010-369 
от 13.03.2010
70АБ 410231</t>
  </si>
  <si>
    <t xml:space="preserve">Распоряжения Главы Администрации Первомайского района ТО от 15.02.2010 № 24-р и от 20.02.2009 № 33-р, выписка из реестра муниципальной собственности Первомайского района от 24.01.2003 № 25 </t>
  </si>
  <si>
    <t>нежилое здание (здание библиотеки), 2021 года постройки</t>
  </si>
  <si>
    <t>Российская Федерация, Томская область, Первомайский район, Первомайское сельское поселение, с.Первомайское, ул.Электрическая, 2Б</t>
  </si>
  <si>
    <t>жилое здание (блокированный жилой дом), 2020 года постройки</t>
  </si>
  <si>
    <t>70:12:0203002:1669</t>
  </si>
  <si>
    <t>70:12:0203002:1669-70/075/2020-3 от 22.10.2020</t>
  </si>
  <si>
    <t>Муниципальный контракт № 196 от 05.10.2020</t>
  </si>
  <si>
    <t>Договор № 2 найма специализированного жилого помещения (служебного жилого помещения) от 14.04.2021 с Тулуш Айлан Романовной, на срок 5 лет</t>
  </si>
  <si>
    <t>Российская Федерация, Томская область, Первомайский район, Первомайское сельское поселение, с.Первомайское, ул.Электрическая, 2А</t>
  </si>
  <si>
    <t>Договор № 1 найма специализированного жилого помещения (служебного жилого помещения) от 02.04.2021 с Куриленко Ниной Викторовной, на срок 5 лет</t>
  </si>
  <si>
    <t>20246</t>
  </si>
  <si>
    <t>20245</t>
  </si>
  <si>
    <t>Томская область, Первомайский район, п. Улу-Юл, ул. Железнодорожная, д. 30, кв. 34</t>
  </si>
  <si>
    <t>Томская область, Первомайский район, п. Орехово, ул. Ленина, 7</t>
  </si>
  <si>
    <t>1109,90 кв.м.</t>
  </si>
  <si>
    <t>70-70-06/009/2007-491 
от 08.05.2007
70АБ 088508</t>
  </si>
  <si>
    <t>Выписка из реестра муниципальной собственности МО Первомайское с/п № 211 от 12.04.2007, Решение Президиума Малого Совета Первомайского районного Совета народных депутатов ТО № 53 от 28.05.1993, Постановление Верховного Совета РФ № 3020-1 ОТ 27.12.1991</t>
  </si>
  <si>
    <t>70:12:0203002:1668</t>
  </si>
  <si>
    <t>70:12:0203002:1668-70/075/2020-3 от 22.10.2021</t>
  </si>
  <si>
    <t>Томская область, Первомайский район, с. Первомайское, пер. Первомайский, д. 35 пом. 1</t>
  </si>
  <si>
    <t>одноэтажное, бревенчатое, облицовано кирпичом</t>
  </si>
  <si>
    <t>пом. 2 находится в собственности Томской области</t>
  </si>
  <si>
    <t>выписка из реестра муниципальной собственности Первомайского района
от 26.08.2010 № 614, Решение Президиума Малого Совета Первомайского районного Совета народных депутатов № 53 от 28.05.1993</t>
  </si>
  <si>
    <t>Нежилое здание (Летняя дойка), 1984 года постройки</t>
  </si>
  <si>
    <t>Томская область, Первомайский район, д. Калмаки, ур.Пасека, строение 1</t>
  </si>
  <si>
    <t>договор дарения недвижимого имущества № 61/05 от 28.09.2005, доп. соглашение №1 от 30.04.2010</t>
  </si>
  <si>
    <t>Российская Федерация, Томская область, Первомайский район, муниципальное образование Первомайское сельское поселение, д. Ломовицк, пер. Школьный, д. 3, пом. 3</t>
  </si>
  <si>
    <t xml:space="preserve">70:12:0200016:285-70/006/2017-1 от 16.11.2017 </t>
  </si>
  <si>
    <t>Распоряжения Главы Первомайского района № 585-р от 11.09.2017, № 194-р от 26.04.2016 и № 21-р от 09.02.2015, Решение Президиума Малого Совета Первомайского районного Совета народных депутатов от 28.05.1993 № 53, Постановление Верховоного Совета РФ от 27.12.1991 № 3020-1</t>
  </si>
  <si>
    <t>Российская Федерация, Томская область, Первомайский район, муниципальное образование Первомайское сельское поселение, д. Ломовицк, пер. Школьный, д. 3, пом. 4</t>
  </si>
  <si>
    <t>Нежилое помещение (Помещение начальной школы)</t>
  </si>
  <si>
    <t>Российская Федерация, Томская область, Первомайский район, муниципальное образование Куяновское сельское поселение, д. Калмаки, ул. Центральная,д. 14, пом. 1</t>
  </si>
  <si>
    <t>Распоряжение Главы Первомайского района от 09.02.2015 № 22-р, Решение Президиума Малого Совета Первомайского районного Совета народных депутатов № 53 от 28.05.1993, выписка из реестра мун. собственности Первомайского района
от 10.04.2008 № 355, Постановление Верховного Совета РФ №3020-1 от 27.12.1991</t>
  </si>
  <si>
    <t>Нежилое здание (музей), 1976 года постройки</t>
  </si>
  <si>
    <t>Российская Федерация, Томская область, Первомайский район, д. Березовка, ул. Центральная, д. 2А</t>
  </si>
  <si>
    <t>Сооружение нежилое, ТБО (Полигон ТБО)</t>
  </si>
  <si>
    <t>Томская область, Первомайский район, с. Первомайское, на восток от пересечения автодорог Первомайское-Беляй и Первомайское-Березовка на расстоянии 920 м.</t>
  </si>
  <si>
    <t>№ 70-70-06/161/2014-604 от 07.10.2014
70-АВ 603947</t>
  </si>
  <si>
    <t>Аренда у ООО "АБФ Ресурс", договор аренды № 10/2020 от 05.07.2020 на три года</t>
  </si>
  <si>
    <t>Томская область, Первомайский район, с. Первомайское, ул. Кольцова, д. 42/1</t>
  </si>
  <si>
    <t>Нежилое здание, 2005 года постройки</t>
  </si>
  <si>
    <t>70-70-06/186/2013-348, 
от 16.07.2013
70-АВ 435050</t>
  </si>
  <si>
    <t xml:space="preserve">Решение Первомайского районного суда РФ от 22.05.2013 </t>
  </si>
  <si>
    <t>Томская область, Первомайский район, с. Первомайское, ул. Коммунистическая, д. 2, помещение 1  второй этаж</t>
  </si>
  <si>
    <t>Томская область, Первомайский район, с. Первомайское, ул. Коммунистическая, д. 2, помещение 2</t>
  </si>
  <si>
    <t>нежилое помещение (здание редакции), 1939 года постройки</t>
  </si>
  <si>
    <t>70-70-06/010/2010-368 от 13.03.2010
70АБ 410232 от 13.03.2010</t>
  </si>
  <si>
    <t>Томская область, Первомайский район, с. Первомайское, ул. Коммунистическая, д. 2</t>
  </si>
  <si>
    <t>Нежилое помещение (Пристройка к зданию редакции "Заветы Ильича"), 1991 года постройки</t>
  </si>
  <si>
    <t>70-01/12-7/2002-303
от 23.05.2002
70-АА 113101 от 23.05.2002</t>
  </si>
  <si>
    <t>Акт государственной приемочной комиссии о приемке в эксплуатацию законченного строительством объекта от 29.10.2001 утвержден Постановлением Главы администрации Первомайского района ТО от 15.11.2001 № 448</t>
  </si>
  <si>
    <t xml:space="preserve">Томская область, Первомайский район, с. Первомайское, ул. Коммунистическая, д. 4а, бокс 2 </t>
  </si>
  <si>
    <t>Нежилое здание ФАПа, 1915 года постройки</t>
  </si>
  <si>
    <t>Томская область, Первомайский район, д. Сахалинка, 80</t>
  </si>
  <si>
    <t>70-70-06/072/2008-222
от 20.06.2008
70АБ 220030 от 20.06.2008</t>
  </si>
  <si>
    <t>Томская область, Первомайский район, п. Улу-Юл, ул. Пролетарская, д. 38, пом. 3</t>
  </si>
  <si>
    <t>70-70-06/083/2012-026
от 15.02.2012
70-АВ 210219 от 15.02.2012</t>
  </si>
  <si>
    <t>Решение Президиума Малого Совета Первомайского районного Совета народных депутатов № 53 от 28.05.1993, выписка из реестра муниципальной собственности Первомайского района от 21.02.2008 № 134, Постановление Верховного Совета РФ № 3020-1 от 27.12.1991</t>
  </si>
  <si>
    <t xml:space="preserve"> выписка из реестра муниципальной собственности Первомайского района
от 01.02.2007 № 42, Постановление Верховного Совета РФ № 3020-1 от 27.12.1991, Решение Президиума Малого Совета Первомайского районного Совета народных депутатов № 53 от 28.05.1993, Распоряжение Администрации Первомайского района № 430-р от 16.12.2011</t>
  </si>
  <si>
    <t>Сооружение историческое ("Памятник воинам Великой отечественной войны")</t>
  </si>
  <si>
    <t>Российская Федерация, Томская область, Первомайский район, д. Ломовицк-2, ул. Центральная, 13, соор. 1</t>
  </si>
  <si>
    <t>70-70/006-70/006/041/2016-868/1 от 17.06.2016</t>
  </si>
  <si>
    <t>Выписка из реестра муниципаьного имущества Первомайского района от 08.06.2016 № 222,
Решение Президиума Малого Совета Первомайского районного Совета народных депутатов от 28.05.1993 № 53</t>
  </si>
  <si>
    <t xml:space="preserve">Нежилое помещение (школа) </t>
  </si>
  <si>
    <t>Российская Федерация, Томская область, Первомайский район, д. Ломовицк-2, пер. Школьный, д. 3, пом. 1</t>
  </si>
  <si>
    <t>Распоряжения Администрации Первомайского района от 09.02.2015 № 21-р и от 26.04.2016 № 194-р, Решение Президиума Малого Совета Первомайского районного Совета народных депутатов от 28.05.1993 № 53, Постановление Верховоного Совета РФ от 27.12.1991 № 3020-1</t>
  </si>
  <si>
    <t>Здание средней школы, 1974 года постройки</t>
  </si>
  <si>
    <t>Томская область, Первомайский район, с. Первомайское, ул. Советская, 20</t>
  </si>
  <si>
    <t>70-70-06/010/2008-410
09.04.2008
70АБ 157164 от 09.04.2008</t>
  </si>
  <si>
    <t>выписка из реестра муниципальной собственности Первомайского района 
от 05.03.2008 № 167, 
решение Президиума Малого Совета Первомайского районного Совета народных депутатов № 53 от 28.05.1993, Постановление Верховного Совета РФ № 3020-1 от 27.12.1991 г.</t>
  </si>
  <si>
    <t xml:space="preserve"> </t>
  </si>
  <si>
    <t>дог ОУ № 37 от 20.09.2005
акт от 20.09.2005 (нет в подписанном виде)
№ 70-70-06/010/2008-645  от 19.05.2008 
405-р от 16.12.2005</t>
  </si>
  <si>
    <t>Здание начальной школы, 1982 года постройки</t>
  </si>
  <si>
    <t>70-70-06/072/2008-059
от 23.04.2008
70АБ 157235 от 23.04.2008</t>
  </si>
  <si>
    <t>выписка из реестра муниципальной собственности Первомайского района 
от 19.04.2007 № 158, 
решение Президиума Малого Совета Первомайского районного Совета народных депутатов № 53 от 28.05.1993, Постановление Верховного Совета РФ № 3020-1 от 27.12.1991 г.</t>
  </si>
  <si>
    <t>дог ОУ № 37 от 20.09.2005
акт от 20.09.2005 (нет в подписанном виде)
№ 70-70-06/072/2008-294  от 08.07.2008  
405-р от 16.12.2005</t>
  </si>
  <si>
    <t>Томская область, Первомайский район, с. Первомайское, ул. Советская, д. 20а</t>
  </si>
  <si>
    <t>Нежилое здание (Теплица), 1974 года постройки</t>
  </si>
  <si>
    <t>Российская Федерация, Томская область, Первомайский район, с. Первомайское, ул. Советская, д. 20В</t>
  </si>
  <si>
    <t>дог ОУ № 37 от 20.09.2005
акт от 20.09.2005 (нет в подписанном виде)
405-р от 16.12.2005</t>
  </si>
  <si>
    <t>Котельная, 1992 года постройки</t>
  </si>
  <si>
    <t>Томская область, Первомайский район, д. Крутоложное, ул. 40 Лет Победы, 78а, строение 1</t>
  </si>
  <si>
    <t>70-70-06/009/2007-602
от 25.05.2007 
70-АВ 294126 от 12.07.2012 (повторное)</t>
  </si>
  <si>
    <t>Решение Думы Первомайского района № 20 от 28.12.2005, Выписка из реестра муниципальной собственности Первомайского района № 142 от 17.04.2007, Постановление Верховного Совета РФ № 3020-1 ОТ 27.12.1991</t>
  </si>
  <si>
    <t>расп № 24-р от 30.01.2008, акт от 25.12.2005</t>
  </si>
  <si>
    <t>Нежилое здание (школа), 1958 года постройки</t>
  </si>
  <si>
    <t>Томская область, Первомайский район, д. Крутоложное, ул. 40 лет Победы, 78А</t>
  </si>
  <si>
    <t>70-70-06/010/2009-324
от 16.04.2009
70АБ 293717 от 16.04.2009</t>
  </si>
  <si>
    <t>Решение Президиума Малого Совета Первомайского районного Совета народных депутатов № 53 ОТ 28.05.1993, Постановление Верховного Совета РФ № 3020-1 ОТ 27.12.1991, Выписка из реестра муниципальной собственности Первомайского района № 137 от 16.02.2009</t>
  </si>
  <si>
    <t>дог ОУ № 39 от 25.10.2005
акт от 25.12.2005
№ 70-70-06/010/2009-399  от 29.04.2009  (Оперативное управление)
405-р от 16.12.2005 
о передаче в ОУ</t>
  </si>
  <si>
    <t>Здание школы, 1963 года постройки</t>
  </si>
  <si>
    <t>Томская область, Первомайский район, д. Туендат, ул. Шамского, 27</t>
  </si>
  <si>
    <t>70-70-06/010/2008-489
 от 19.04.2008
70АБ 157218 от 19.04.2008</t>
  </si>
  <si>
    <t>Выписка из реестра муниципальной собственности Первомайского района № 130 от 21.02.2008, Постановление Верховного Совета РФ № 3020-1 ОТ 27.12.1991, Решение Президиума Малого Совета Первомайского районного Совета народных депутатов № 53 ОТ 28.05.1993</t>
  </si>
  <si>
    <t>Здание общеобразовательной школы, 1992 года постройки</t>
  </si>
  <si>
    <t>Томская область, Первомайский район, п. Орехово, ул. Ленина, 2</t>
  </si>
  <si>
    <t>70-70-06/010/2008-409
09.04.2008
70АБ 157168 от 09.04.2008</t>
  </si>
  <si>
    <t xml:space="preserve">Решение Президиума Малого Совета Первомайского овета народных депутатов № 53 от 28.05.1993, Выписка из реестра муниципального имущества Первомайского района от 05.03.2008 № 166, Постановление Верховного Совета РФ № 3020-1 от 27.12.1991
</t>
  </si>
  <si>
    <t>70-01/12-2/2003-957
от 12.12.2003
70-АВ 371420 от 07.05.2013</t>
  </si>
  <si>
    <t>Здание котельной, 2002 года постройки</t>
  </si>
  <si>
    <t>Томская область, Первомайский район, п. Орехово, ул.Ленина, 2а</t>
  </si>
  <si>
    <t>70-70-06/194/2011-070
от 06.09.2011
70-АВ 165232 от 06.09.2011</t>
  </si>
  <si>
    <t>Договор пожертвования № 1/11 от 08.08.2011, дата регистрации 06.09.20211,  № 70-70-06/194/2011-069</t>
  </si>
  <si>
    <t>акт от 17.08.2011
№ 70-70-06/083/2012-344  от 20.04.2012 
245-р от 17.08.2011</t>
  </si>
  <si>
    <t>Томская область, Первомайский район, п. Орехово, ул. Ленина (от котельной по адресу п. Орехово, ул. Ленина, 2а)</t>
  </si>
  <si>
    <t>70-70-06/047/2013-842 от 23.05.2013
70-АВ 417052 от 23.05.2013</t>
  </si>
  <si>
    <t>Решение Первомайского районного Совета народных депутатов № 53 от 28.05.1993, Выписка из реестра муниципальной собственности Первомайского района от 12.04.2013 № 235, Постановление Верховного Совета РФ № 3020-1 от 27.12.1991</t>
  </si>
  <si>
    <t>Нежилое здание (общеобразовательная школа), 1986 года постройки</t>
  </si>
  <si>
    <t>Томская область, Первомайский район, с. Куяново, ул. Центральная, д. 33</t>
  </si>
  <si>
    <t>70-70-06/010/2010-598 от 26.04.2010
70АБ 444686 от 26.04.2010</t>
  </si>
  <si>
    <t>выписка из реестра муниципальной собственности Первомайского района от 08.06.2016 № 224, решение Президиума Малого Совета Первомайского районного Совета народных депутатов № 53 от 28.05.1993</t>
  </si>
  <si>
    <t>Выписка из реестра муниципального имущества Первомайского района от 08.06.2016 № 225, Решение Президиума Малого Совета Первомайского овета народных депутатов № 53 от 28.05.1993</t>
  </si>
  <si>
    <t>Решение Президиума Малого Совета Первомайского районного Совета народных депутатов № 53 ОТ 28.05.1993, Постановление Верховного Совета РФ № 3020-1 ОТ 27.12.1991,  Выписка из реестра муниципальной собственности Первомайского района № 359 от 10.04.2008</t>
  </si>
  <si>
    <t>Здание школы, 1984 года постройки</t>
  </si>
  <si>
    <t>Томская область, Первомайский район, с. Куяново, ул. Центральная, 16</t>
  </si>
  <si>
    <t>70-70-06/072/2008-567
от 22.10.2008
70АБ 220436 от 22.10.2008</t>
  </si>
  <si>
    <t>дог ОУ № 31 от 09.02.2005
акт от 26.04.2010
70-70-06/229/2010-115
70-АВ 058036 от 13.11.2010
405-р от 16.12.2005</t>
  </si>
  <si>
    <t>Нежилое здание (общеобразовательное учреждение), 1976 года постройки</t>
  </si>
  <si>
    <t>Томская область, Первомайский район, д. Березовка, ул. Центральная, д. 2</t>
  </si>
  <si>
    <t>70-70-06/010/2010-144 от 06.02.2010
70АБ 411863 от 06.02.2010</t>
  </si>
  <si>
    <t xml:space="preserve">Выписка из реестра муниципального имущества Первомайского района от 25.01.2010 № 30, Решение Президиума Малого Совета Первомайского овета народных депутатов № 53 от 28.05.1993,  Постановление Верховного Совета РФ № 3020-1 от 27.12.1991
</t>
  </si>
  <si>
    <t>дог ОУ № 34 от 14.09.2005
акт от 14.09.2005, доп согл к акту от 01.03.2010
№ 70-70-06/067/2010-133  от 12.04.2010
405-р от 16.12.2005</t>
  </si>
  <si>
    <t>Нежилое здание (общеобразовательная школа), 1976 года постройки</t>
  </si>
  <si>
    <t>Томская область, Первомайский район, с. Ежи, ул. Школьная, 7</t>
  </si>
  <si>
    <t>70-70-06/010/2009-489
от 05.05.2009
70-АБ 293863 от 05.05.2009
70АБ 444579 от 05.04.2010 (повторное)</t>
  </si>
  <si>
    <t>Выписка из реестра муниципальной собственности Первомайского района № 138 от 16.02.2009, Решение Президиума Малого Совета Первомайского районного Совета народных депутатов № 53 ОТ 28.05.1993, Постановление Верховного Совета РФ № 3020-1 ОТ 27.12.1991</t>
  </si>
  <si>
    <t>акт от 01.11.2010
№ 70-70-06/015/2011-032  от 09.02.2011 
405-р от 16.12.2005</t>
  </si>
  <si>
    <t>Нежилое здание (гараж)</t>
  </si>
  <si>
    <t>Томская область, Первомайский район, с. Ежи, ул. Советская, д. 25</t>
  </si>
  <si>
    <t>70-70-06/010/2010-944
от 31.05.2010 
70-АВ 006174 от 31.05.2010</t>
  </si>
  <si>
    <t>Выписка из реестра муниципальной собственности Первомайского района № 257 от 08.04.2010, Решение Президиума Малого Совета Первомайского районного Совета народных депутатов № 53 ОТ 28.05.1993, Постановление Верховного Совета РФ № 3020-1 ОТ 27.12.1991</t>
  </si>
  <si>
    <t>Нежилое здание (школа), 1967 года постройки</t>
  </si>
  <si>
    <t>Томская область, Первомайский район, п. Беляй, ул. Зеленая, 3</t>
  </si>
  <si>
    <t>изменение площади</t>
  </si>
  <si>
    <t>28.02.2008
29.11.2011</t>
  </si>
  <si>
    <t>Выписка из реестра муниципальной собственности Первомайского района № 360 от 10.04.2008, Решение Президиума Малого Совета Первомайского районного Совета народных депутатов № 53 ОТ 28.05.1993, Постановление Верховного Совета РФ № 3020-1 от 27.12.1991</t>
  </si>
  <si>
    <t>Решение Президиума Малого Совета Первомайского районного Совета народных депутатов № 53 ОТ 28.05.1993, Выписка из реестра муниципальной собственности Первомайского района № 526 от 30.06.2008, Постановление Верховного Совета РФ № 3020-1 от 27.12.1991</t>
  </si>
  <si>
    <t>Нежилое здание (общеобразовательная школа), 1973 года постройки</t>
  </si>
  <si>
    <t>Томская область, Первомайский район, п. Новый, ул. Школьная, д. 7</t>
  </si>
  <si>
    <t>убрали один этаж, изменение площади</t>
  </si>
  <si>
    <t>70-70-06/010/2009-247
от 14.04.2009
70 АБ 293705 от 14.04.2009
70-АВ 087904 от 23.03.2011 (повторное)</t>
  </si>
  <si>
    <t>Выписка из реестра муниципальной собственности Первомайского района № 136 от 16.02.2009, Решение Президиума Малого Совета Первомайского районного Совета народных депутатов № 53 ОТ 28.05.1993, Постановление Верховного Совета РФ № 3020-1 ОТ 27.12.1991</t>
  </si>
  <si>
    <t>Нежилое здание (котельная), 2001 года постройки</t>
  </si>
  <si>
    <t>Томская область, Первомайский район, п. Новый, ул. Рабочая, 6а</t>
  </si>
  <si>
    <t>70-70-06/067/2010-888
от 11.10.2010
70-АВ 035595 от 11.10.2010</t>
  </si>
  <si>
    <t>Нежилое здание (гараж), 1978 года постройки</t>
  </si>
  <si>
    <t>Томская область, Первомайский район, п. Улу-Юл, ул. Советская, д. 18А</t>
  </si>
  <si>
    <t>70-70-06/082/2012-911
от 30.07.2012
70-АВ 294198 от 30.07.2012</t>
  </si>
  <si>
    <t>Выписка из реестра муниципальной собственности Первомайского района № 246 от 29.05.2012, Решение Президиума Малого Совета Первомайского районного Совета народных депутатов № 53 ОТ 28.05.1993, Постановление Верховного Совета РФ № 3020-1 ОТ 27.12.1991</t>
  </si>
  <si>
    <t>акт от 02.03.2012
П от 02.03.2012 №93
"О внесении изменений в П №276: изменение типа+имущ"</t>
  </si>
  <si>
    <t>Томская область, Первомайский район, п. Улу-Юл, ул. Советская, д. 18</t>
  </si>
  <si>
    <t>Нежилое здание (школа), 1975 года постройки</t>
  </si>
  <si>
    <t>70-70-06/067/2010-892
от 11.10.2010
70-АВ 035593 от 11.10.2010</t>
  </si>
  <si>
    <t>Решение Президиума Малого Совета Первомайского районного Совета народных депутатов № 53 ОТ 28.05.1993, Постановление Верховного Совета РФ № 3020-1 ОТ 27.12.1991, Выписка из реестра муниципальной собственности Первомайского района № 609 от 23.08.2010</t>
  </si>
  <si>
    <t>Здание школы, 1995 года постройки</t>
  </si>
  <si>
    <t>Томская область, Первомайский район, с. Комсомольск, ул. Первомайская, 9а</t>
  </si>
  <si>
    <t>70-70-06/010/2010-
234 от 03.03.2010
70АБ 410170 от 03.03.2010</t>
  </si>
  <si>
    <t>Томская область, Первомайский район, с. Комсомольск, ул. Первомайская, д. 13а, строен. 2 (помещения 1,2,3,4 -кол-во боксов)</t>
  </si>
  <si>
    <t>70-70-06/015/2011-088
 от 19.02.2011 
70-АВ 087600 от 19.02.2011</t>
  </si>
  <si>
    <t>Решение Президиума Малого Совета Первомайского районного Совета народных депутатов № 53 ОТ 28.05.1993,  Постановление Верховного Совета РФ № 3020-1 от 27.12.1991, Выписка из реестра муниципальной собственности Первомайского района № 15 от 25.01.2011</t>
  </si>
  <si>
    <t>в 2021 году поделили на 2 помещения: пом. № 1001-1009 площадью 420,5 кв.м.; пом. № 1001-1013 площадью 132,6 кв.м.</t>
  </si>
  <si>
    <t>нежилое помещение (гараж)</t>
  </si>
  <si>
    <t>РФ, Томская область, Первомайский район, Комсомольское сельское поселение, с. Комсомольск, ул. Первомайская, 13а, стр. 2, помещ. 1001-1009</t>
  </si>
  <si>
    <t>70:12:0202001:1654</t>
  </si>
  <si>
    <t>70:12:0202001:1654-70/075/2021-1 от 05.04.2021</t>
  </si>
  <si>
    <t>Решение Президиума Малого Совета Первомайского районного Совета народных депутатов № 53 ОТ 28.05.1993,  Постановление Верховного Совета РФ № 3020-1 от 27.12.1991, Выписка из реестра муниципальной собственности Первомайского района № 15 от 25.01.2011, Технический план помещения от 13.10.2020</t>
  </si>
  <si>
    <t>Технический план помещения от 13.10.2020</t>
  </si>
  <si>
    <t>РФ, Томская область, Первомайский район, Комсомольское сельское поселение, с. Комсомольск, ул. Первомайская, 13а, стр. 2, помещ. 1001-1013</t>
  </si>
  <si>
    <t>70:12:0202001:1655</t>
  </si>
  <si>
    <t>20248</t>
  </si>
  <si>
    <t>20247</t>
  </si>
  <si>
    <t>Нежилое помещение (тир)</t>
  </si>
  <si>
    <t xml:space="preserve">Томская область, Первомайский район, с. Комсомольск, ул. Первомайская, д. 13а строен. 1, пом.1 </t>
  </si>
  <si>
    <t>70-70-06/294/2011-470
 от 30.12.2011 
70-АВ 195468 от 30.12.2011</t>
  </si>
  <si>
    <t>Выписка из реестра муниципальной собственности Первомайского района № 14 от 25.01.2011, Распоряжение Администрации первомайского района ТО от 14.10.2011 № 330-р, Решение Президиума Малого Совета Первомайского районного Совета народных депутатов № 53 ОТ 28.05.1993,  Постановление Верховного Совета РФ № 3020-1 от 27.12.1991</t>
  </si>
  <si>
    <t>акт от 19.02.2010
изъять все здание и передать помещение
Р Гл 30-р от 19.02.2010
о включении имущества в реестр и передаче в ОУ</t>
  </si>
  <si>
    <t>Томская область, Первомайский район, с. Комсомольск, ул. Первомайская, д. 13а строен. 1, пом.2</t>
  </si>
  <si>
    <t>70-70-06/294/2011-471
 от 28.12.2011 
70-АВ 195434 от 28.12.2011</t>
  </si>
  <si>
    <t>70-70-06/242/2010-429 от 31.12.2010
70-АВ 071248 от 31.12.2010</t>
  </si>
  <si>
    <t>Выписка из реестра муниципальной собственности Первомайского района № 809 от 22.11.2010,  Решение Президиума Малого Совета Первомайского районного Совета народных депутатов № 53 ОТ 28.05.1993,  Постановление Верховного Совета РФ № 3020-1 от 27.12.1991</t>
  </si>
  <si>
    <t>Нежилое здание (школьные мастерские), 1962 года постройки</t>
  </si>
  <si>
    <t>Здание пристройки к школе (столовая), 1957, кап ремонт в 2012</t>
  </si>
  <si>
    <t>Нежилое здание (школа), 1956 года постройки, кап.ремонт в 2012</t>
  </si>
  <si>
    <t>Томская область, Первомайский район, п. Аргат-Юл, ул. Железнодорожная, д. 18</t>
  </si>
  <si>
    <t>Томская область, Первомайский район, п. Аргат-Юл, ул. Комсомольская, 33</t>
  </si>
  <si>
    <t>70-70-06/015/2011-576 от 17.05.2011
70-АВ 122320 от 17.05.2011</t>
  </si>
  <si>
    <t>17.05.20211</t>
  </si>
  <si>
    <t>Выписка из реестра муниципальной собственности Первомайского района № 242 от 13.04.2011,  Решение Президиума Малого Совета Первомайского районного Совета народных депутатов № 53 ОТ 28.05.1993,  Постановление Верховного Совета РФ № 3020-1 от 27.12.1991</t>
  </si>
  <si>
    <t>Томская область, Первомайский район, с. Альмяково, ул. Советская, д. 32</t>
  </si>
  <si>
    <t>Нежилое здание (спортзал школы)</t>
  </si>
  <si>
    <t>70-70-06/010/2010-940
от 31.05.2010
70-АВ 006177 от 31.05.2010</t>
  </si>
  <si>
    <t>Выписка из реестра муниципальной собственности Первомайского района № 233 от 04.05.2010,  Решение Президиума Малого Совета Первомайского районного Совета народных депутатов № 53 ОТ 28.05.1993,  Постановление Верховного Совета РФ № 3020-1 от 27.12.1991</t>
  </si>
  <si>
    <t xml:space="preserve">акт от 22.12.2010
№ 70-70-06/015/2011-355  от 12.04.2011
распоряж от 22.12.2010 № 403-р
о включении и передаче в ОУ </t>
  </si>
  <si>
    <t>Нежилое здание (школьные мастерские)</t>
  </si>
  <si>
    <t>Томская область, Первомайский район, с. Альмяково, ул. Советская, д. 32А</t>
  </si>
  <si>
    <t>70-70-06/015/2011-045 от 14.02.2011
70-АВ 087527 от 14.02.2011</t>
  </si>
  <si>
    <t>Выписка из реестра муниципальной собственности Первомайского района № 5 от 18.01.2011,  Решение Президиума Малого Совета Первомайского районного Совета народных депутатов № 53 ОТ 28.05.1993,  Постановление Верховного Совета РФ № 3020-1 от 27.12.1991</t>
  </si>
  <si>
    <t>Томская область, Первомайский район, с. Альмяково, ул. Советская, д. 36</t>
  </si>
  <si>
    <t>Нежилое здание (быв.нач. школы), 1954 года постройки, кап. ремонт 2012 г</t>
  </si>
  <si>
    <t>12.10.2007 
27.02.2013</t>
  </si>
  <si>
    <t>70-70-06/010-2009-320 от 13.04.2009 
70АБ 293699 от 13.04.2009</t>
  </si>
  <si>
    <t>Выписка из реестра муниципальной собственности Первомайского района № 644 от 12.11.2008,  Решение Президиума Малого Совета Первомайского районного Совета народных депутатов № 53 ОТ 28.05.1993,  Постановление Верховного Совета РФ № 3020-1 от 27.12.1991</t>
  </si>
  <si>
    <t>Нежилое сооружение-котельная с теплосетями</t>
  </si>
  <si>
    <t>Томская область, Первомайский район, с. Альмяково, ул. Советская, 36А</t>
  </si>
  <si>
    <t>25.05.2007
18.08.2010</t>
  </si>
  <si>
    <t>70-70-06/010/2010-723 от 12.05.2010
70-АВ 006043 от 12.05.2010</t>
  </si>
  <si>
    <t>Решение Думы Первомайского района № 20 от 28.12.2005, Выписка из реестра муниципальной собственности Первомайского района № 133 от 16.02.2009, Постановление Верховного Совета РФ № 3020-1 от 27.12.1991</t>
  </si>
  <si>
    <t>акт от 16.09.2010
№ 70-70-06/014/2011-073  от 19.02.2011
288-р от 16.09.2010 О передаче в ОУ</t>
  </si>
  <si>
    <t>10001</t>
  </si>
  <si>
    <t>10002</t>
  </si>
  <si>
    <t>10003</t>
  </si>
  <si>
    <t>10005</t>
  </si>
  <si>
    <t>10008</t>
  </si>
  <si>
    <t>Муниципальное бюджетное дошкольное образовательное учреждение "Комсомольский детский сад общеразвивающего вида"</t>
  </si>
  <si>
    <t>70:12:0203004:1356</t>
  </si>
  <si>
    <t>Российская Федерация, Томская область, Первомайский район, муниципальное образование Первомайское сельское поселение, село Первомайское, улица Школьная, строение 1</t>
  </si>
  <si>
    <t>70:12:0203004:1348</t>
  </si>
  <si>
    <t>Российская Федерация, Томская область, Первомайский район, муниципальное образование Первомайское сельское поселение, с. Первомайское, ул. Школьная, 1 сооружение 1</t>
  </si>
  <si>
    <t>протяженность 62 метра</t>
  </si>
  <si>
    <t>70:12:0203004:1349</t>
  </si>
  <si>
    <t>Российская Федерация, Томская область, Первомайский район, муниципальное образование Первомайское сельское поселение, с. Первомайское, ул. Школьная, 1 сооружение 2</t>
  </si>
  <si>
    <t>протяженность 41 метр</t>
  </si>
  <si>
    <t>70:12:0203004:1347</t>
  </si>
  <si>
    <t>Российская Федерация, Томская область, Первомайский район, муниципальное образование Первомайское сельское поселение, с. Первомайское, ул. Школьная, 1 сооружение 3</t>
  </si>
  <si>
    <t>протяженность 49 метров</t>
  </si>
  <si>
    <t>70:12:0203004:1345</t>
  </si>
  <si>
    <t>Российская Федерация, Томская область, Первомайский район, муниципальное образование Первомайское сельское поселение, с. Первомайское, ул. Школьная, 1 сооружение 4</t>
  </si>
  <si>
    <t>протяженность 71 метр</t>
  </si>
  <si>
    <t>70:12:0203004:1346</t>
  </si>
  <si>
    <t>Российская Федерация, Томская область, Первомайский район, муниципальное образование Первомайское сельское поселение, с. Первомайское, ул. Школьная, 1 сооружение 5</t>
  </si>
  <si>
    <t>протяженность 165 метров</t>
  </si>
  <si>
    <r>
      <t xml:space="preserve">ПЕРВОНАЧАЛЬНАЯ 
СТОИМОСТЬ
 </t>
    </r>
    <r>
      <rPr>
        <b/>
        <sz val="11"/>
        <color indexed="8"/>
        <rFont val="Times New Roman"/>
        <family val="1"/>
      </rPr>
      <t>НЕДВИЖИМОГО</t>
    </r>
    <r>
      <rPr>
        <sz val="11"/>
        <color indexed="8"/>
        <rFont val="Times New Roman"/>
        <family val="1"/>
      </rPr>
      <t xml:space="preserve">
 ИМУЩЕСТВА, 
тыс.руб.</t>
    </r>
  </si>
  <si>
    <r>
      <t xml:space="preserve">ОСТАТОЧНАЯ 
СТОИМОСТЬ </t>
    </r>
    <r>
      <rPr>
        <b/>
        <sz val="11"/>
        <color indexed="8"/>
        <rFont val="Times New Roman"/>
        <family val="1"/>
      </rPr>
      <t xml:space="preserve">НЕДВИЖИМОГО
 ИМУЩЕСТВА
</t>
    </r>
    <r>
      <rPr>
        <sz val="11"/>
        <color indexed="8"/>
        <rFont val="Times New Roman"/>
        <family val="1"/>
      </rPr>
      <t xml:space="preserve"> тыс.руб.</t>
    </r>
  </si>
  <si>
    <r>
      <rPr>
        <sz val="11"/>
        <color indexed="10"/>
        <rFont val="Times New Roman"/>
        <family val="1"/>
      </rPr>
      <t xml:space="preserve">Приставка Михаил Федорович             </t>
    </r>
    <r>
      <rPr>
        <sz val="11"/>
        <rFont val="Times New Roman"/>
        <family val="1"/>
      </rPr>
      <t xml:space="preserve"> Сиберт Ирина Ивановна</t>
    </r>
  </si>
  <si>
    <r>
      <t>Комитет по управлению муниципальной собственностью Администрации Первомайского района</t>
    </r>
    <r>
      <rPr>
        <sz val="11"/>
        <color indexed="8"/>
        <rFont val="Times New Roman"/>
        <family val="1"/>
      </rPr>
      <t xml:space="preserve">
с 07.05.2013 
Управление имущественных отношений 
Администрации Первомайского района
(Казна Первомайского района)</t>
    </r>
  </si>
  <si>
    <r>
      <rPr>
        <sz val="11"/>
        <color indexed="10"/>
        <rFont val="Times New Roman"/>
        <family val="1"/>
      </rPr>
      <t xml:space="preserve">Воронина Ирина Ивановна                    Чернаков Анатолий Олегович         </t>
    </r>
    <r>
      <rPr>
        <sz val="11"/>
        <color indexed="10"/>
        <rFont val="Times New Roman"/>
        <family val="1"/>
      </rPr>
      <t>Корнева Ирина Николаевна</t>
    </r>
    <r>
      <rPr>
        <sz val="11"/>
        <rFont val="Times New Roman"/>
        <family val="1"/>
      </rPr>
      <t xml:space="preserve">
Фокина Ольга Александровна</t>
    </r>
  </si>
  <si>
    <r>
      <t>МУ Первомайский районный краеведческий музей"</t>
    </r>
    <r>
      <rPr>
        <sz val="11"/>
        <color indexed="8"/>
        <rFont val="Times New Roman"/>
        <family val="1"/>
      </rPr>
      <t xml:space="preserve">
с 2012 г.
Муниципальное автономное учреждение "Первомайский районный краеведческий музей"</t>
    </r>
  </si>
  <si>
    <r>
      <t>Акимова Наталья
 Владимировна</t>
    </r>
    <r>
      <rPr>
        <sz val="11"/>
        <color indexed="8"/>
        <rFont val="Times New Roman"/>
        <family val="1"/>
      </rPr>
      <t xml:space="preserve">
</t>
    </r>
    <r>
      <rPr>
        <sz val="11"/>
        <color indexed="10"/>
        <rFont val="Times New Roman"/>
        <family val="1"/>
      </rPr>
      <t xml:space="preserve">Дружкова Елена Алексеевна
 и.о. Болотова Марина Николаевна
</t>
    </r>
    <r>
      <rPr>
        <sz val="11"/>
        <rFont val="Times New Roman"/>
        <family val="1"/>
      </rPr>
      <t>Белоусова Елена Михайловна</t>
    </r>
  </si>
  <si>
    <r>
      <t xml:space="preserve">МУЗ "Первомайская центральная районная больница" </t>
    </r>
    <r>
      <rPr>
        <sz val="11"/>
        <color indexed="8"/>
        <rFont val="Times New Roman"/>
        <family val="1"/>
      </rPr>
      <t xml:space="preserve">
 с 2012 г.
Областное государственное бюджетное учреждение здравоохранения "Первомайская  районная больница"</t>
    </r>
  </si>
  <si>
    <r>
      <t>Черкасов Виктор Семенович</t>
    </r>
    <r>
      <rPr>
        <sz val="11"/>
        <color indexed="8"/>
        <rFont val="Times New Roman"/>
        <family val="1"/>
      </rPr>
      <t xml:space="preserve">
Борисов Евгений Вячеславович</t>
    </r>
  </si>
  <si>
    <r>
      <t xml:space="preserve">Управление образования
Администрации Первомайского района </t>
    </r>
    <r>
      <rPr>
        <sz val="11"/>
        <color indexed="8"/>
        <rFont val="Times New Roman"/>
        <family val="1"/>
      </rPr>
      <t xml:space="preserve">
с 2012 г
Муниципальное казенное учреждение Управление образования Администрации Первомайского района</t>
    </r>
  </si>
  <si>
    <r>
      <rPr>
        <sz val="11"/>
        <color indexed="10"/>
        <rFont val="Times New Roman"/>
        <family val="1"/>
      </rPr>
      <t>Яковлева Екатерина 
Ивановна</t>
    </r>
    <r>
      <rPr>
        <sz val="11"/>
        <rFont val="Times New Roman"/>
        <family val="1"/>
      </rPr>
      <t xml:space="preserve">                                                          Каравацкая Елена Анатольевна</t>
    </r>
  </si>
  <si>
    <r>
      <t>МОУ Куяновская СОШ</t>
    </r>
    <r>
      <rPr>
        <sz val="11"/>
        <color indexed="8"/>
        <rFont val="Times New Roman"/>
        <family val="1"/>
      </rPr>
      <t xml:space="preserve">
с 2012 г. 
Муниципальное бюджетное общеобразовательное учреждение Куяновская средняя общеобразовательная школа Первомайского района</t>
    </r>
  </si>
  <si>
    <r>
      <t>Расп Адм 24.04.2013 №125</t>
    </r>
    <r>
      <rPr>
        <sz val="11"/>
        <color indexed="8"/>
        <rFont val="Times New Roman"/>
        <family val="1"/>
      </rPr>
      <t>-р (спутниковая тарелка от админ)
Расп 365-р от 13.11.2013 (имущество от Калмацкой НОШ)</t>
    </r>
  </si>
  <si>
    <r>
      <t>МОУ Калмацкая НОШ</t>
    </r>
    <r>
      <rPr>
        <sz val="11"/>
        <color indexed="8"/>
        <rFont val="Times New Roman"/>
        <family val="1"/>
      </rPr>
      <t xml:space="preserve">
с 2012 г.
Муниципальное бюджетное общеобразовательное учреждение Калмацкая начальная общеобразовательная школа Первомайского района
с 2013 присоединено к Куяновской СОШ</t>
    </r>
  </si>
  <si>
    <r>
      <t>МОУ Сергеевская СОШ
Рождественский филиал МОУ Сергеевская СОШ</t>
    </r>
    <r>
      <rPr>
        <sz val="11"/>
        <color indexed="8"/>
        <rFont val="Times New Roman"/>
        <family val="1"/>
      </rPr>
      <t xml:space="preserve">
с 2012 г. Муниципальное автономное общеобразовательное учреждение Сергеевская средняя общеобразовательная школа Первомайского района</t>
    </r>
  </si>
  <si>
    <r>
      <rPr>
        <sz val="11"/>
        <color indexed="10"/>
        <rFont val="Times New Roman"/>
        <family val="1"/>
      </rPr>
      <t>Гурьева Татьяна Степановна</t>
    </r>
    <r>
      <rPr>
        <sz val="11"/>
        <color indexed="8"/>
        <rFont val="Times New Roman"/>
        <family val="1"/>
      </rPr>
      <t xml:space="preserve">
Дудкина Наталья Васильевна</t>
    </r>
  </si>
  <si>
    <r>
      <t>МОУ Первомайская средняя общеобразовательная школа Новомариинский филиал МОУ Первомайская СОШ</t>
    </r>
    <r>
      <rPr>
        <sz val="11"/>
        <color indexed="8"/>
        <rFont val="Times New Roman"/>
        <family val="1"/>
      </rPr>
      <t xml:space="preserve">
 с 2012 г.
Муниципальное бюджетное общеобразовательное учреждение Первомайская средняя общеобразовательная школа Первомайского района</t>
    </r>
  </si>
  <si>
    <r>
      <t xml:space="preserve">Межакова Валентина Васильевна
Линовский  Алексей Иванович Емельяненко Татьяна Федоровна (Новомариинка)
</t>
    </r>
    <r>
      <rPr>
        <sz val="11"/>
        <rFont val="Times New Roman"/>
        <family val="1"/>
      </rPr>
      <t xml:space="preserve">Туркасова Нина Владимировна
</t>
    </r>
  </si>
  <si>
    <r>
      <t>Муниципальное образовательное учреждение дополнительного образования детей "Центр дополнительного образования для детей"</t>
    </r>
    <r>
      <rPr>
        <sz val="11"/>
        <color indexed="8"/>
        <rFont val="Times New Roman"/>
        <family val="1"/>
      </rPr>
      <t xml:space="preserve">
 с 2012 г.
Муниципальное бюджетное образовательное учреждение дополнительного образования детей Центр дополнительного образования для детей Первомайского района</t>
    </r>
  </si>
  <si>
    <r>
      <t>МОУ  Торбеевская ООШ</t>
    </r>
    <r>
      <rPr>
        <sz val="11"/>
        <color indexed="8"/>
        <rFont val="Times New Roman"/>
        <family val="1"/>
      </rPr>
      <t xml:space="preserve">
с 2012 г.
Муниципальное бюджетное общеобразовательное учреждение Торбеевская основная общеобразовательная школа Первомайского района</t>
    </r>
  </si>
  <si>
    <r>
      <t>МОУ  Основная общеобразовательная школа п.Новый</t>
    </r>
    <r>
      <rPr>
        <sz val="11"/>
        <color indexed="8"/>
        <rFont val="Times New Roman"/>
        <family val="1"/>
      </rPr>
      <t xml:space="preserve">
 с 2012 г.
Муниципальное бюджетное образовательное учреждение основная общеобразовательная школа п.Новый</t>
    </r>
  </si>
  <si>
    <r>
      <t>МОУ  Беляйская ООШ</t>
    </r>
    <r>
      <rPr>
        <sz val="11"/>
        <color indexed="8"/>
        <rFont val="Times New Roman"/>
        <family val="1"/>
      </rPr>
      <t xml:space="preserve">
 с 2012 г.
Муниципальное бюджетное общеобразовательное учреждение Беляйская основная общеобразовательная школа</t>
    </r>
  </si>
  <si>
    <r>
      <t>Муратова Зоя Федоровна</t>
    </r>
    <r>
      <rPr>
        <sz val="11"/>
        <color indexed="8"/>
        <rFont val="Times New Roman"/>
        <family val="1"/>
      </rPr>
      <t xml:space="preserve">
</t>
    </r>
    <r>
      <rPr>
        <sz val="11"/>
        <color indexed="10"/>
        <rFont val="Times New Roman"/>
        <family val="1"/>
      </rPr>
      <t xml:space="preserve">Бобыкина Татьяна Геннадьевна
</t>
    </r>
    <r>
      <rPr>
        <sz val="11"/>
        <rFont val="Times New Roman"/>
        <family val="1"/>
      </rPr>
      <t>Тимков Алексей Викторович</t>
    </r>
  </si>
  <si>
    <r>
      <t>Муниципальное дошкольное образовательное
 учреждение детский сад общеразвивающего вида "Сказка" Первомайского района</t>
    </r>
    <r>
      <rPr>
        <sz val="11"/>
        <color indexed="8"/>
        <rFont val="Times New Roman"/>
        <family val="1"/>
      </rPr>
      <t xml:space="preserve">
с 2012 Муниципальное бюджетное дошкольное образовательное учреждение детский сад общеразвивающего вида "Сказка" Первомайского района</t>
    </r>
  </si>
  <si>
    <r>
      <t xml:space="preserve">Тюганова-Торгашова
Тамара Александровна                                         </t>
    </r>
    <r>
      <rPr>
        <sz val="11"/>
        <rFont val="Times New Roman"/>
        <family val="1"/>
      </rPr>
      <t>Истигечева Ирина Викторовна</t>
    </r>
  </si>
  <si>
    <r>
      <t>МДОУ Детский сад общеразвивающего вида "Березка"</t>
    </r>
    <r>
      <rPr>
        <sz val="11"/>
        <color indexed="8"/>
        <rFont val="Times New Roman"/>
        <family val="1"/>
      </rPr>
      <t xml:space="preserve">
с 2012 г.
Муниципальное бюджетное дошкольное образовательное учреждение Первомайский детский сад общеразвивающего вида "Березка" Первомайского района
</t>
    </r>
    <r>
      <rPr>
        <sz val="11"/>
        <color indexed="10"/>
        <rFont val="Times New Roman"/>
        <family val="1"/>
      </rPr>
      <t>с ?????
Муниципальное автономное дошкольное образовательное учреждение Первомайский детский сад общеразвивающего вида "Березка" Первомайского района</t>
    </r>
  </si>
  <si>
    <r>
      <t xml:space="preserve">П от 10.01.2012 №5
"Об утв Устава…"
П от 08.02.2012 №46
"О внесении изм в П №5: изменение типа +имущ"
</t>
    </r>
    <r>
      <rPr>
        <sz val="11"/>
        <color indexed="10"/>
        <rFont val="Times New Roman"/>
        <family val="1"/>
      </rPr>
      <t>П от??? "переход на автономное"</t>
    </r>
  </si>
  <si>
    <r>
      <t xml:space="preserve">бюджетное до ???
</t>
    </r>
    <r>
      <rPr>
        <sz val="11"/>
        <color indexed="10"/>
        <rFont val="Times New Roman"/>
        <family val="1"/>
      </rPr>
      <t>автономное</t>
    </r>
  </si>
  <si>
    <r>
      <t>Котова Татьяна Александровна</t>
    </r>
    <r>
      <rPr>
        <sz val="11"/>
        <color indexed="8"/>
        <rFont val="Times New Roman"/>
        <family val="1"/>
      </rPr>
      <t xml:space="preserve">
Захарова Ирина Геннадьевна</t>
    </r>
  </si>
  <si>
    <r>
      <t>МДОУ Детский сад общеразвивающего вида "Радуга"</t>
    </r>
    <r>
      <rPr>
        <sz val="11"/>
        <color indexed="8"/>
        <rFont val="Times New Roman"/>
        <family val="1"/>
      </rPr>
      <t xml:space="preserve">
 с 2012 г.
Муниципальное бюджетное дошкольное образовательное учреждение детского сада общеразвивающего вида "Радуга" п.Новый Первомайского района
с 2013 года присоединили к школе п.Новый</t>
    </r>
  </si>
  <si>
    <r>
      <t>МОУ Ломовицкая НОШ</t>
    </r>
    <r>
      <rPr>
        <sz val="11"/>
        <color indexed="8"/>
        <rFont val="Times New Roman"/>
        <family val="1"/>
      </rPr>
      <t xml:space="preserve">
</t>
    </r>
    <r>
      <rPr>
        <sz val="11"/>
        <color indexed="10"/>
        <rFont val="Times New Roman"/>
        <family val="1"/>
      </rPr>
      <t xml:space="preserve"> с 2012 г
Муниципальное казенное образовательное учреждение Ломовицкая начальная общеобразовательная школа                       </t>
    </r>
    <r>
      <rPr>
        <sz val="11"/>
        <rFont val="Times New Roman"/>
        <family val="1"/>
      </rPr>
      <t>с 2013                                                                                                           Ломовицкая начальная общеобразовательная школа - филиал муниципального бюджетного общеобразовательного учереждения Первомайской средней общеобразовательной школы Первомайского района</t>
    </r>
  </si>
  <si>
    <r>
      <rPr>
        <sz val="11"/>
        <color indexed="10"/>
        <rFont val="Times New Roman"/>
        <family val="1"/>
      </rPr>
      <t>казенное</t>
    </r>
    <r>
      <rPr>
        <sz val="11"/>
        <color indexed="8"/>
        <rFont val="Times New Roman"/>
        <family val="1"/>
      </rPr>
      <t xml:space="preserve">                     бюджетное       </t>
    </r>
  </si>
  <si>
    <r>
      <t>МДОУ Комсомольский детский сад 
общеразвивающего вида</t>
    </r>
    <r>
      <rPr>
        <sz val="11"/>
        <color indexed="8"/>
        <rFont val="Times New Roman"/>
        <family val="1"/>
      </rPr>
      <t xml:space="preserve">
с 2012 г.
Муниципальное бюджетное дошкольное образовательное учреждение " Комсомольский детский сад общеразвивающего вида"</t>
    </r>
  </si>
  <si>
    <r>
      <t>МОУ Комсомольская СОШ</t>
    </r>
    <r>
      <rPr>
        <sz val="11"/>
        <color indexed="8"/>
        <rFont val="Times New Roman"/>
        <family val="1"/>
      </rPr>
      <t xml:space="preserve">
 с 2012 г
Муниципальное бюджетное общеобразовательное учреждение Комсомольская средняя общеобразовательная школа Первомайского района</t>
    </r>
  </si>
  <si>
    <r>
      <t xml:space="preserve">Хряпов Анатолий Александрович
Сафронов Николай Григорьевич (с 07.06.2011 по 31.08.2011 И.О.)
Сапогова Алла Анатольевна (с 30.01.2012 по…)
и.о. директора Царев С.И. 
</t>
    </r>
    <r>
      <rPr>
        <sz val="11"/>
        <rFont val="Times New Roman"/>
        <family val="1"/>
      </rPr>
      <t>с 18.01.2013 директор Рамхин Евгений Владимирович</t>
    </r>
  </si>
  <si>
    <r>
      <t>МОУ Улу-Юльская СОШ</t>
    </r>
    <r>
      <rPr>
        <sz val="11"/>
        <color indexed="8"/>
        <rFont val="Times New Roman"/>
        <family val="1"/>
      </rPr>
      <t xml:space="preserve">
с 2012
Муниципальное автономное общеобразовательное учреждение Улу-Юльская средняя общеобразовательная школа Первомайского района</t>
    </r>
  </si>
  <si>
    <r>
      <t xml:space="preserve">МДОУ Улу-Юльский детский сад
 общеразвивающего вида
</t>
    </r>
    <r>
      <rPr>
        <sz val="11"/>
        <rFont val="Times New Roman"/>
        <family val="1"/>
      </rPr>
      <t>с 2012 г. Муниципальное бюджетное дошкольное образовательное учреждение Улу-Юльский детский сад общеразвивающего вида</t>
    </r>
  </si>
  <si>
    <r>
      <t>МОУ Аргат-Юльская СОШ</t>
    </r>
    <r>
      <rPr>
        <sz val="11"/>
        <color indexed="8"/>
        <rFont val="Times New Roman"/>
        <family val="1"/>
      </rPr>
      <t xml:space="preserve">
</t>
    </r>
    <r>
      <rPr>
        <sz val="11"/>
        <color indexed="10"/>
        <rFont val="Times New Roman"/>
        <family val="1"/>
      </rPr>
      <t>с 2012 г.
Муниципальное бюджетное общеобразовательное учреждение Аргат-Юльская средняя общеобразовательная школа Первомайского района</t>
    </r>
    <r>
      <rPr>
        <sz val="11"/>
        <color indexed="8"/>
        <rFont val="Times New Roman"/>
        <family val="1"/>
      </rPr>
      <t xml:space="preserve">
</t>
    </r>
    <r>
      <rPr>
        <sz val="11"/>
        <rFont val="Times New Roman"/>
        <family val="1"/>
      </rPr>
      <t>с 20 марта 2012 г. 
Муниципальное автономное общеобразовательное учреждение Аргат-Юльская средняя общеобразовательная школа Первомайского района</t>
    </r>
  </si>
  <si>
    <r>
      <t>бюджетное (до 20.03.2012)</t>
    </r>
    <r>
      <rPr>
        <sz val="11"/>
        <rFont val="Times New Roman"/>
        <family val="1"/>
      </rPr>
      <t xml:space="preserve">
автономное</t>
    </r>
  </si>
  <si>
    <r>
      <t>МОУ Альмяковская ООШ</t>
    </r>
    <r>
      <rPr>
        <sz val="11"/>
        <color indexed="8"/>
        <rFont val="Times New Roman"/>
        <family val="1"/>
      </rPr>
      <t xml:space="preserve">
</t>
    </r>
    <r>
      <rPr>
        <sz val="11"/>
        <color indexed="10"/>
        <rFont val="Times New Roman"/>
        <family val="1"/>
      </rPr>
      <t xml:space="preserve">с 2012 г.
Муниципальное бюджетное образовательное учреждение Альмяковская основная общеобразовательная школа
</t>
    </r>
    <r>
      <rPr>
        <sz val="11"/>
        <rFont val="Times New Roman"/>
        <family val="1"/>
      </rPr>
      <t>с 23 марта 2012 
Муниципальное автономное образовательное учреждение Альмяковская основная общеобразовательная школа</t>
    </r>
  </si>
  <si>
    <r>
      <t>бюджетное (до 20.03.2012)</t>
    </r>
    <r>
      <rPr>
        <sz val="11"/>
        <rFont val="Times New Roman"/>
        <family val="1"/>
      </rPr>
      <t xml:space="preserve">
 автономное</t>
    </r>
  </si>
  <si>
    <r>
      <t>МОУ Апсагачевская НОШ</t>
    </r>
    <r>
      <rPr>
        <sz val="11"/>
        <color indexed="8"/>
        <rFont val="Times New Roman"/>
        <family val="1"/>
      </rPr>
      <t xml:space="preserve">
с 2012 г
Муниципальное казенное общеобразовательное учреждение Апсагачевская начальная общеобразовательная школа
с 2013 присоединили к Альмяковской ООШ</t>
    </r>
  </si>
  <si>
    <r>
      <t>МДОУ Ореховский детский сад 
общеразвивающего вида</t>
    </r>
    <r>
      <rPr>
        <sz val="11"/>
        <color indexed="8"/>
        <rFont val="Times New Roman"/>
        <family val="1"/>
      </rPr>
      <t xml:space="preserve">
с 2012 г
Муниципальное бюджетное дошкольное образовательное учреждение Ореховский детский сад общеразвивающего вида Первомайского района</t>
    </r>
  </si>
  <si>
    <r>
      <t>МОУ Березовская СОШ</t>
    </r>
    <r>
      <rPr>
        <sz val="11"/>
        <color indexed="8"/>
        <rFont val="Times New Roman"/>
        <family val="1"/>
      </rPr>
      <t xml:space="preserve">
 с 2012
Муниципальное бюджетное общеобразовательное учреждение Березовская средняя общеобразовательная школа</t>
    </r>
  </si>
  <si>
    <r>
      <t>МОУ Туендатская ООШ</t>
    </r>
    <r>
      <rPr>
        <sz val="11"/>
        <color indexed="8"/>
        <rFont val="Times New Roman"/>
        <family val="1"/>
      </rPr>
      <t xml:space="preserve">
</t>
    </r>
    <r>
      <rPr>
        <sz val="11"/>
        <color indexed="10"/>
        <rFont val="Times New Roman"/>
        <family val="1"/>
      </rPr>
      <t>с 2012
Муниципальное бюджетное общеобразовательное учреждение Туендатская основная общеобразовательная школа Первомайского района</t>
    </r>
    <r>
      <rPr>
        <sz val="11"/>
        <color indexed="8"/>
        <rFont val="Times New Roman"/>
        <family val="1"/>
      </rPr>
      <t xml:space="preserve">
со 02.03.2012
Муниципальное автономное общеобразовательное учреждение Туендатская основная общеобразовательная школа Первомайского района</t>
    </r>
  </si>
  <si>
    <r>
      <t xml:space="preserve">бюджетное (до 02.03.2012)
</t>
    </r>
    <r>
      <rPr>
        <sz val="11"/>
        <rFont val="Times New Roman"/>
        <family val="1"/>
      </rPr>
      <t>автономное</t>
    </r>
  </si>
  <si>
    <r>
      <t>Заскалкина Оксана Викторовна</t>
    </r>
    <r>
      <rPr>
        <sz val="11"/>
        <color indexed="8"/>
        <rFont val="Times New Roman"/>
        <family val="1"/>
      </rPr>
      <t xml:space="preserve">
</t>
    </r>
    <r>
      <rPr>
        <sz val="11"/>
        <rFont val="Times New Roman"/>
        <family val="1"/>
      </rPr>
      <t xml:space="preserve">Скирточенко Иван Анатольевич </t>
    </r>
    <r>
      <rPr>
        <sz val="11"/>
        <color indexed="8"/>
        <rFont val="Times New Roman"/>
        <family val="1"/>
      </rPr>
      <t xml:space="preserve">
</t>
    </r>
    <r>
      <rPr>
        <sz val="11"/>
        <color indexed="10"/>
        <rFont val="Times New Roman"/>
        <family val="1"/>
      </rPr>
      <t>Мезенцева Татьяна Ивановна ( с 13.05.11 по 31.08.11)</t>
    </r>
  </si>
  <si>
    <r>
      <t>МОУ Ежинская СОШ</t>
    </r>
    <r>
      <rPr>
        <sz val="11"/>
        <color indexed="8"/>
        <rFont val="Times New Roman"/>
        <family val="1"/>
      </rPr>
      <t xml:space="preserve">
с 2012 г.
Муниципальное бюджетное общеобразовательное учреждение Ежинская основная общеобразовательная школа</t>
    </r>
  </si>
  <si>
    <r>
      <t>МОУ ДОД Первомайская ДЮСШ</t>
    </r>
    <r>
      <rPr>
        <sz val="11"/>
        <color indexed="8"/>
        <rFont val="Times New Roman"/>
        <family val="1"/>
      </rPr>
      <t xml:space="preserve">
 с 2012 г.
Муниципальное бюджетное образовательное учреждение дополнительного образования детей Первомайская детско-юношеская спортивная школа Первомайского района</t>
    </r>
  </si>
  <si>
    <r>
      <t xml:space="preserve">Вялов Василий Васильевич
Пангин Роман Николаевич с 01.10.2010                                                                       </t>
    </r>
    <r>
      <rPr>
        <sz val="11"/>
        <rFont val="Times New Roman"/>
        <family val="1"/>
      </rPr>
      <t>Елесов Егор Николаевич</t>
    </r>
  </si>
  <si>
    <r>
      <t>МОУ Ореховская СОШ</t>
    </r>
    <r>
      <rPr>
        <sz val="11"/>
        <color indexed="8"/>
        <rFont val="Times New Roman"/>
        <family val="1"/>
      </rPr>
      <t xml:space="preserve">
с 2012
Муниципальное бюджетное общобразовательное учреждение Ореховская средняя общеобразовательная школа Первомайского района</t>
    </r>
  </si>
  <si>
    <r>
      <t xml:space="preserve">Муниципальная централизованная клубная 
система Первомайского района
</t>
    </r>
    <r>
      <rPr>
        <sz val="11"/>
        <rFont val="Times New Roman"/>
        <family val="1"/>
      </rPr>
      <t xml:space="preserve"> с 2012 г.</t>
    </r>
    <r>
      <rPr>
        <sz val="11"/>
        <color indexed="8"/>
        <rFont val="Times New Roman"/>
        <family val="1"/>
      </rPr>
      <t xml:space="preserve">
Муниципальное автономное учреждение "Централизованная клубная система Первомайского района"</t>
    </r>
  </si>
  <si>
    <r>
      <t>МУ ДОД Первомайская детская школа искусств</t>
    </r>
    <r>
      <rPr>
        <sz val="11"/>
        <color indexed="8"/>
        <rFont val="Times New Roman"/>
        <family val="1"/>
      </rPr>
      <t xml:space="preserve">
с 2012
Муниципальное автономное образовательное учреждение дополнительного образования детей " Первомайская детская школа искусств"</t>
    </r>
  </si>
  <si>
    <r>
      <rPr>
        <sz val="11"/>
        <color indexed="10"/>
        <rFont val="Times New Roman"/>
        <family val="1"/>
      </rPr>
      <t xml:space="preserve">Емельянова Марина 
Геннадьевна                                                                  </t>
    </r>
    <r>
      <rPr>
        <sz val="11"/>
        <rFont val="Times New Roman"/>
        <family val="1"/>
      </rPr>
      <t>Надрина Елена Викторовна</t>
    </r>
  </si>
  <si>
    <r>
      <t xml:space="preserve">Муниципальная централизованная библиотечная 
система Первомайского района
</t>
    </r>
    <r>
      <rPr>
        <sz val="11"/>
        <rFont val="Times New Roman"/>
        <family val="1"/>
      </rPr>
      <t>с 2012 г. Муниципальное автономное учреждение "Централизованная библиотечная система Первомайского района"</t>
    </r>
  </si>
  <si>
    <r>
      <t>Отдел культуры Администрации Первомайского района</t>
    </r>
    <r>
      <rPr>
        <sz val="11"/>
        <color indexed="8"/>
        <rFont val="Times New Roman"/>
        <family val="1"/>
      </rPr>
      <t xml:space="preserve">
 с 2012
Муниципальное казенное учреждение "Отдел культуры Администрации Первомайского района"</t>
    </r>
  </si>
  <si>
    <r>
      <t>с. Первомайское, ул. Коммунистическая, 5</t>
    </r>
    <r>
      <rPr>
        <sz val="11"/>
        <color indexed="8"/>
        <rFont val="Times New Roman"/>
        <family val="1"/>
      </rPr>
      <t xml:space="preserve">
636930 Томская обл., Первомайский район, с.Первомайское, ул.Ленинская, 64</t>
    </r>
  </si>
  <si>
    <r>
      <rPr>
        <sz val="11"/>
        <color indexed="10"/>
        <rFont val="Times New Roman"/>
        <family val="1"/>
      </rPr>
      <t xml:space="preserve">Толстых Тамара 
Николаевна  </t>
    </r>
    <r>
      <rPr>
        <sz val="11"/>
        <rFont val="Times New Roman"/>
        <family val="1"/>
      </rPr>
      <t xml:space="preserve">                                                  Кузнецова Наталья Александровна</t>
    </r>
  </si>
  <si>
    <r>
      <t>МОУДОД Комсомольская детская музыкальная школа</t>
    </r>
    <r>
      <rPr>
        <sz val="11"/>
        <color indexed="8"/>
        <rFont val="Times New Roman"/>
        <family val="1"/>
      </rPr>
      <t xml:space="preserve">
 с 2012 г.
Муниципальное автономное образовательное учреждение дополнительного образования детей "Комсомольская детская музыкальная школа"</t>
    </r>
  </si>
  <si>
    <r>
      <rPr>
        <sz val="11"/>
        <color indexed="10"/>
        <rFont val="Times New Roman"/>
        <family val="1"/>
      </rPr>
      <t xml:space="preserve">Еремеев Сергей Фролович                    </t>
    </r>
    <r>
      <rPr>
        <sz val="11"/>
        <rFont val="Times New Roman"/>
        <family val="1"/>
      </rPr>
      <t>Булыгин Николай Сергеевич</t>
    </r>
  </si>
  <si>
    <r>
      <t xml:space="preserve">Пост от 28.02.2011 №26 "О ликвидации…";
Расп от 01.03.2011 №45-р "О наделении полномочиями заявителя при ликвидации...";
Решение о предстоящем исключении из ЕГРЮЛ № 268 от 16.09.2011 журнал №37(344) от 21.09.2011Межрайонная инспекция Федеральной налоговой службы №1 по Томской области; 
</t>
    </r>
    <r>
      <rPr>
        <b/>
        <sz val="11"/>
        <color indexed="8"/>
        <rFont val="Times New Roman"/>
        <family val="1"/>
      </rPr>
      <t>Иключен из ЕГРЮЛ на основании п.2 ст.21.1 ФЗ от 08.08.2001 № 129-ФЗ</t>
    </r>
  </si>
  <si>
    <r>
      <rPr>
        <sz val="11"/>
        <color indexed="10"/>
        <rFont val="Times New Roman"/>
        <family val="1"/>
      </rPr>
      <t xml:space="preserve">Сиберт Ирина Ивановна                          </t>
    </r>
    <r>
      <rPr>
        <sz val="11"/>
        <rFont val="Times New Roman"/>
        <family val="1"/>
      </rPr>
      <t>Фомина Виктория Вячеславовна</t>
    </r>
  </si>
  <si>
    <r>
      <rPr>
        <sz val="11"/>
        <color indexed="10"/>
        <rFont val="Times New Roman"/>
        <family val="1"/>
      </rPr>
      <t xml:space="preserve">Малороссиянов Виктор Иванович        </t>
    </r>
    <r>
      <rPr>
        <sz val="11"/>
        <rFont val="Times New Roman"/>
        <family val="1"/>
      </rPr>
      <t>Смалин Геннадий Александрович</t>
    </r>
  </si>
  <si>
    <r>
      <t>Муниципальное дошкольное образовательное учреждение детский сад общеразвивающего вида "Родничок" Первомайского района</t>
    </r>
    <r>
      <rPr>
        <sz val="11"/>
        <color indexed="8"/>
        <rFont val="Times New Roman"/>
        <family val="1"/>
      </rPr>
      <t xml:space="preserve">
с 2012 г.
Муниципальное автономное дошкольное образовательное учреждение детский сад общеразвивающего вида "Родничок" Первомайского района</t>
    </r>
  </si>
  <si>
    <r>
      <t xml:space="preserve">Сухно Наталья Николаевна
</t>
    </r>
    <r>
      <rPr>
        <sz val="11"/>
        <color indexed="10"/>
        <rFont val="Times New Roman"/>
        <family val="1"/>
      </rPr>
      <t xml:space="preserve">Наталья Владимировна
</t>
    </r>
    <r>
      <rPr>
        <sz val="11"/>
        <rFont val="Times New Roman"/>
        <family val="1"/>
      </rPr>
      <t>Дарья Григорьевна (</t>
    </r>
    <r>
      <rPr>
        <sz val="11"/>
        <color indexed="8"/>
        <rFont val="Times New Roman"/>
        <family val="1"/>
      </rPr>
      <t>бух)</t>
    </r>
  </si>
  <si>
    <r>
      <rPr>
        <sz val="11"/>
        <color indexed="10"/>
        <rFont val="Times New Roman"/>
        <family val="1"/>
      </rPr>
      <t xml:space="preserve">Синяк Вера Ивановна                                </t>
    </r>
    <r>
      <rPr>
        <sz val="11"/>
        <rFont val="Times New Roman"/>
        <family val="1"/>
      </rPr>
      <t>Савченко Лариса Викторовна</t>
    </r>
  </si>
  <si>
    <t>Раздел 3. Реестр муниципальных учреждений, предприятий, органов власти, владеющих муниципальным имуществом МО "Первомайский район"</t>
  </si>
  <si>
    <t>Нежилое помещение (дом культуры)</t>
  </si>
  <si>
    <t>РФ, Томская область, Первомайский муниципальный район, Комсомольское сельское поселение, с. Комсомольск, ул. Железнодорожная, 40/1, помещение1</t>
  </si>
  <si>
    <t>70:12:0202001:1663</t>
  </si>
  <si>
    <t>было разделено на 3 помещения</t>
  </si>
  <si>
    <t>70:12:0202001:1663-70/075/2021-3 от 23.11.2021</t>
  </si>
  <si>
    <t>Договор пожертвования № 1 от 19.11.2021 (от Комсомольского сельского поселения)</t>
  </si>
  <si>
    <t>20249</t>
  </si>
  <si>
    <t>20250</t>
  </si>
  <si>
    <t>Нежилое помещение (библиотека)</t>
  </si>
  <si>
    <t>РФ, Томская область, Первомайский муниципальный район, Комсомольское сельское поселение, с. Комсомольск, ул. Железнодорожная, 40/1, помещение 2</t>
  </si>
  <si>
    <t>70:12:0202001:1664</t>
  </si>
  <si>
    <t>70:12:0202001:1664-70/075/2021-3 от 23.11.2021</t>
  </si>
  <si>
    <t>Нежилое здание (детский сад), 1981 года постройки, реконструкция 2004 г.</t>
  </si>
  <si>
    <t>Томская область, Первомайский район, п. Новый, ул. Школьная, 7а</t>
  </si>
  <si>
    <t>Разрешение на ввод объекта в эксплуатацию № 70-000-22-00002-05 от 24.06.2005 г., Решение Президиума Малого Совета Первомайского районного Совета народных депутатов № 53 ОТ 28.05.1993</t>
  </si>
  <si>
    <t>Нежилое сооружение (овощехранилище)</t>
  </si>
  <si>
    <t>Томская область, Первомайский район, с. Первомайское, ул. Кольцова, д. 42/3</t>
  </si>
  <si>
    <t>70-70-06/186/2013-349 от 16.07.2013
70-АВ 435051 от 16.07.2013</t>
  </si>
  <si>
    <t>Решение Первомайского районного суда Томской области от 22.05.2013</t>
  </si>
  <si>
    <t>акт от 01.10.2013
расп 265 от 27.08.2013 о передаче в ОУ д/с Родничок</t>
  </si>
  <si>
    <t>Нежилое здание (детский сад), 1976 года постройки, капитальный ремонт 2010-2011</t>
  </si>
  <si>
    <t>Томская область, Первомайский район, с. Первомайское, ул. Кольцова, 42</t>
  </si>
  <si>
    <t>Договор пожертвования от 29.07.2010 №164/10, дата регистрации 15.09.2010 № 70-70-06/132/2010-737</t>
  </si>
  <si>
    <t>Нежилое здание (детский сад), 1978 года постройки</t>
  </si>
  <si>
    <t>Томская область, Первомайский район, п. Улу-Юл, ул. 50 лет Октября, 5</t>
  </si>
  <si>
    <t>70-70-06/007/2005-660
от 15.07.2005
70-АА 023551 от 15.07.2005</t>
  </si>
  <si>
    <t>Решение Первомайского районного Совета народных депутатов Томской области от 08.05.1993 г. № 53</t>
  </si>
  <si>
    <t>Здание детского сада, 1978 года постройки</t>
  </si>
  <si>
    <t>Томская область, Первомайский район, с. Комсомольск, ул. Первомайская, 11а</t>
  </si>
  <si>
    <t>70-70-06/009/2007-187 от 07.03.2007
70АБ 038840 от 07.03.2007</t>
  </si>
  <si>
    <t>Выписка из реестра муниципальной собственности Первомайского района № 41 от 01.02.2007, Решение Президиума Малого Совета Первомайского районного Совета народных депутатов № 53 ОТ 28.05.1993, Постановление Верховного Совета РФ № 3020-1 от 27.12.1991</t>
  </si>
  <si>
    <t>Здание детского сада, 1990 года постройки</t>
  </si>
  <si>
    <t>Томская область, Первомайский район, с. Первомайское, ул. Ленинская, 110</t>
  </si>
  <si>
    <t>70-70-06/145/2008-678
от 27.12.2008
70АБ 261750 от 27.12.2008</t>
  </si>
  <si>
    <t>Решение Первомайского районного суда Томской области от 29.10.2008 г.</t>
  </si>
  <si>
    <t>Здание детского сада, 1981 года постройки</t>
  </si>
  <si>
    <t>Томская область, Первомайский район, с. Первомайское, ул. Рабочая, 19</t>
  </si>
  <si>
    <t>70-70-06/009/2007/414
от 05.04.2007
70АБ 038904 от 05.04.2007</t>
  </si>
  <si>
    <t>Решение Президиума Малого Совета Первомайского районного Совета народных депутатов № 53 ОТ 28.05.1993, Выписка из реестра муниципальной собственности Первомайского района № 192а от 23.03.2007</t>
  </si>
  <si>
    <t>Здание ДЮСШ, 1967 года постройки, капитальный ремонт 2010</t>
  </si>
  <si>
    <t>Томская область, Первомайский район, с. Первомайское, ул. Кольцова,  1</t>
  </si>
  <si>
    <t>Выписка из реестра муниципальной собственности Первомайского района № 126 от 21.02.2008, Решение Президиума Малого Совета Первомайского районного Совета народных депутатов № 53 ОТ 28.05.1993, Постановление Верховного Совета РФ № 3020-1 ОТ 27.12.1991</t>
  </si>
  <si>
    <t>№ 70-70-06/145/2008-477  от 27.10.2008</t>
  </si>
  <si>
    <t>Нежилое помещение (ДК), 1986 года постройки</t>
  </si>
  <si>
    <t>Томская область, Первомайский район, д. Ломовицк-2, ул. Центральная, д. 13, пом.1</t>
  </si>
  <si>
    <t>70-70/006-70/006/041/2016-300/1
от 28.03.2016
70-70/006-70/006/041/2016-300/1 от 28.03.2016</t>
  </si>
  <si>
    <t>28.03.20016</t>
  </si>
  <si>
    <t xml:space="preserve">Распоряжение Администрации Первомайского района от 29.12.2014 № 446-р, Решение Президиума Малого Совета Первомайского овета народных депутатов № 53 от 28.05.1993, Постановление Верховного Совета РФ № 3020-1 от 27.12.1991
</t>
  </si>
  <si>
    <t>Нежилое помещение (ДК)</t>
  </si>
  <si>
    <t>Томская область, Первомайский район, д. Крутоложное, ул. 40 лет Победы, д. 26А, пом. 1</t>
  </si>
  <si>
    <t>70-70/006-70/006/041/2016-296/1
от 28.03.2016
70-70/006-70/006/041/2016-296/1 от 28.03.2016</t>
  </si>
  <si>
    <t>Распоряжение Администрации Первомайского района от 29.12.2014 № 447-р, Решение Президиума Малого Совета Первомайского овета народных депутатов № 53 от 28.05.1993, Постановление Верховного Совета РФ № 3020-1 от 27.12.1991, Выписка из реестра муниципальной собственности Первомайского района № 196/1 от 14.09.2006</t>
  </si>
  <si>
    <t>Томская область, Первомайский район, п. Новый, ул. Клубная, д. 3 пом. 1</t>
  </si>
  <si>
    <t>70-70/006-70/006/041/2016-806/1
от 09.06.2016
70-70/006-70/006/041/2016-806/1
от 09.06.2016</t>
  </si>
  <si>
    <t>Распоряжение Администрации Первомайского района "о разделении нежилого помещения по адресу: Томская область, Первомайский район, п. Новый, ул. Клубная, д. 3 пом. 1" от 29.12.2014 № 445-р; Решение Первомайского рйонного суда Томской области от 22.10.2008;
Распоряжение Главы Администрации Первомайского района Томской области от 18.12.2008 № 329-р</t>
  </si>
  <si>
    <t xml:space="preserve">передано в ОУ расп 313-р от 09.06.2016
№ 70-70/006-70/006/012/2016-331/1  от 22.07.2016  (Оперативное управление) </t>
  </si>
  <si>
    <t>Нежилое здание (ДК), 1971 года постройки</t>
  </si>
  <si>
    <t>Томская область, Первомайский район, с. Первомайское, ул. Ленинская, д. 64</t>
  </si>
  <si>
    <t>70-70-06/082/2012-310
от 22.03.2012
70-АВ 239025 от 22.03.2012</t>
  </si>
  <si>
    <t>Решение Президиума Малого Совета Первомайского овета народных депутатов № 53 от 28.05.1993, Постановление Верховного Совета РФ № 3020-1 от 27.12.1991, Выписка из реестра муниципальной собственности Первомайского района № 107 от 28.02.2012</t>
  </si>
  <si>
    <t>Томская область, Первомаский район, с. Первомайское, ул. Коммунистическая, 8</t>
  </si>
  <si>
    <t>28.11.2006
01.02.2011</t>
  </si>
  <si>
    <t>Нежилое здание (музей), 1970 года постройки</t>
  </si>
  <si>
    <t>70-70-06/139/2007-284
 от 29.02.2008
70АБ 157033 от 29.02.2008</t>
  </si>
  <si>
    <t>Дополнительное соглашение к договору дарения от 18.04.2007 № 19/07 от 17.01.2008, Договор дарения № 19/07 от 18.04.2007, дата регистрации 29.02.2008, № 70-70-06/139/2007-283</t>
  </si>
  <si>
    <t>дог № 54 от 12.02.2008
 акт от 12.02.2008 г.
№ 70-70-06/132/2010-112  от 18.06.2010  (Оперативное управление)
от 07.04.2006 №84-р
расп от 20.08.2007 
передали из адм.Перв р-на
12.02.2008 № 33-р
12.02.2008 № 32-р</t>
  </si>
  <si>
    <t>Томская область, Первомайский район, д. Торбеево, ул. Советская, д. 32а, пом. 1</t>
  </si>
  <si>
    <t>нежилое помещение (ДК), 1986 года постройки</t>
  </si>
  <si>
    <t>Распоряжение Администрации Первомайского района от 09.12.2011 № 419-р, Решение Президиума Малого Совета Первомайского овета народных депутатов № 53 от 28.05.1993, Постановление Верховного Совета РФ № 3020-1 от 27.12.1991</t>
  </si>
  <si>
    <t>Нежиое здание, Дом культуры, 1981 года постройки</t>
  </si>
  <si>
    <t>Томская область, Первомайский район, п. Улу-Юл, ул. Советская, 20</t>
  </si>
  <si>
    <t>70-70-06/088/2007-325 
от 11.12.2007
70АБ 135230 от 11.12.2007</t>
  </si>
  <si>
    <t>Решение Президиума Малого Совета Первомайского овета народных депутатов № 53 от 28.05.1993, Постановление Верховного Совета РФ № 3020-1 от 27.12.1991, Выписка из реестра муниципальной собственности Первомайского района № 537 от 27.11.2007</t>
  </si>
  <si>
    <t>Нежилое помещение (ДК), 1988 года постройки</t>
  </si>
  <si>
    <t>Томская область, Первомайский район, п. Узень, д. 20а, пом.1</t>
  </si>
  <si>
    <t>70-70-06/082/2012-800
от 18.06.2012 
70-АВ № 260416 от 18.06.2012</t>
  </si>
  <si>
    <t>Распоряжение Главы Администрации Первомайского района от 09.12.2011 № 418-р, Решение Президиума Малого Совета Первомайского овета народных депутатов № 53 от 28.05.1993, Постановление Верховного Совета РФ № 3020-1 от 27.12.1991, Выписка из реестра муниципальной собственности Первомайского района от 26.04.2007 № 182</t>
  </si>
  <si>
    <t>Нежилое административное здание  (ДК), 1985 (1983 бух)</t>
  </si>
  <si>
    <t>Томская область, Первомайский район, д. Сахалинка, 28</t>
  </si>
  <si>
    <t>Решение Президиума Малого Совета Первомайского овета народных депутатов № 53 от 28.05.1993, Постановление Верховного Совета РФ № 3020-1 от 27.12.1991, Выписка из реестра муниципальной собственности Первомайского района от 01.02.2007 № 43</t>
  </si>
  <si>
    <t>Нежилое здание (ДК)</t>
  </si>
  <si>
    <t>Томская область, Первомайский район, д. Туендат, ул. Шамского, 26</t>
  </si>
  <si>
    <t>70-70-06/242/2010-100 от 24.11.2010
70-АВ 058115 от 24.11.2010</t>
  </si>
  <si>
    <t>Решение Президиума Малого Совета Первомайского овета народных депутатов № 53 от 28.05.1993, Постановление Верховного Совета РФ № 3020-1 от 27.12.1991, Выписка из реестра муниципальной собственности Первомайского района № 755 от 23.10.2010</t>
  </si>
  <si>
    <t>Нежилое административное здание (ДК), 1975 года постройки</t>
  </si>
  <si>
    <t xml:space="preserve">Томская область, Первомайский район, с. Сергеево, ул. Школьная, 3 </t>
  </si>
  <si>
    <t>70-70-06/009/2007-218 от 13.03.2007
70АБ 038868 от 13.03.2007</t>
  </si>
  <si>
    <t>Нежилое помещение (ДК), 1967 года постройки</t>
  </si>
  <si>
    <t>Томская область, Первомайский раон, с. Куяново, ул. Центральная, д. 18 пом. 3</t>
  </si>
  <si>
    <t>70-70-06/010/2010-973
от 03.07.2010
70-АВ 026050 от 03.07.2010</t>
  </si>
  <si>
    <t>Решение Президиума Малого Совета Первомайского овета народных депутатов № 53 от 28.05.1993, Постановление Верховного Совета РФ № 3020-1 от 27.12.1991, Выписка из реестра муниципальной собственности Первомайского района № 40 от 01.02.2007</t>
  </si>
  <si>
    <t>Решение Думы Первомайского района № 20 от 28.12.2005, Постановление Верховного Совета РФ № 3020-1 от 27.12.1991, Выписка из реестра муниципальной собственности Первомайского района № 246 от 06.04.2010, Решение Думы Первомайского района Томской области от 24.06.2010 № 395</t>
  </si>
  <si>
    <t>Томская область, Первомайский район, д. Березовка, ул. Центральная, д. 1</t>
  </si>
  <si>
    <t>70-70-06/242/2010-101
от 24.11.2010
70-АВ 058116 от 24.11.2010</t>
  </si>
  <si>
    <t>Решение Президиума Малого Совета Первомайского овета народных депутатов № 53 от 28.05.1993, Постановление Верховного Совета РФ № 3020-1 от 27.12.1991, Выписка из реестра муниципальной собственности Первомайского района № 753 от 23.10.2010</t>
  </si>
  <si>
    <t>Нежилое здание (ДК), 1967 года постройки</t>
  </si>
  <si>
    <t>Томская область, первомайский район, с. Ежи, ул. Советская, 23а</t>
  </si>
  <si>
    <t>11.02.2010
с изменениями на 30.03.2012</t>
  </si>
  <si>
    <t>Решение Президиума Малого Совета Первомайского овета народных депутатов № 53 от 28.05.1993, Постановление Верховного Совета РФ № 3020-1 от 27.12.1991, Выписка из реестра муниципальной собственности Первомайского района № 258 от 08.04.2010</t>
  </si>
  <si>
    <t>Нежилое помещение (в спорткомплексе Старт), 1987 года постройки, 2007 реконструкция</t>
  </si>
  <si>
    <t>Томская область, Первомайский район, с. Первомайское, ул. Ленинская, д. 101/6, пом. 2</t>
  </si>
  <si>
    <t>70-70-06/089/2014-003 от 31.01.2014
70-АВ 522046 от 31.01.2014</t>
  </si>
  <si>
    <t>Распоряжение Администрации Первомайского района от 25.11.2013 № 381-р, Договор купли-продажи нежилого помещения от 31.01.2005, Разрешение на ввод объекта в эксплуатацию № 11 от 21.03.2007</t>
  </si>
  <si>
    <t xml:space="preserve">  </t>
  </si>
  <si>
    <t>Томская область, Первомайский район, с. Первомайское, ул. Карла Маркса, 4а</t>
  </si>
  <si>
    <t>70-70-06/072/2008-501
от 10.10.2008
70АБ 220392 от 10.10.2008</t>
  </si>
  <si>
    <t>Решение Президиума Малого Совета Первомайского овета народных депутатов № 53 от 28.05.1993, Выписка из реестра муниципального имущества Первомайского района от 30.06.2008 № 529, Разрешение на ввод объекта в эксплуатацию № 70-000-22-00001-05 от 24.06.2005</t>
  </si>
  <si>
    <t>Нежилое здание (спортзал), 2005 реконструкция</t>
  </si>
  <si>
    <t>Нежилое здание (Спортивный комплекс), 2003 года постройки</t>
  </si>
  <si>
    <t>Томская область, Первомайский район, с. Первомайское, ул. Ленинская, 17а</t>
  </si>
  <si>
    <t>Акт приемки законченного строительством объекта приемочной комиссией от 29.08.2003, утвержденный Постановлением Главы администрации Первомайского района Томской области от 01.09.2003 № 328</t>
  </si>
  <si>
    <t>№ 70-70-06/145/2008-327  от 26.09.2008</t>
  </si>
  <si>
    <t>Томская область, Первомайский район, п. Орехово, ул. Ленина, 9</t>
  </si>
  <si>
    <t xml:space="preserve">Решение Президиума Малого Совета Первомайского овета народных депутатов № 53 от 28.05.1993
</t>
  </si>
  <si>
    <t>Нежилое здание школы (ДК), 1986 года постройки</t>
  </si>
  <si>
    <t>Томская область, Первомайский район, д. Вознесенка, д. 75</t>
  </si>
  <si>
    <t>70-70-06/072/2008-058
 от 23.04.2008
70АБ 157234 от 23.04.2008</t>
  </si>
  <si>
    <t>Решение Президиума Малого Совета Первомайского овета народных депутатов № 53 от 28.05.1993, Постановление Верховного Совета РФ № 3020-1 от 27.12.1991, Выписка из реестра муниципальной собственности Первомайского района от 21.02.2008 № 132</t>
  </si>
  <si>
    <t>№ 70-70-06/071/2013-275  от 04.04.2013  (Оперативное управление)
передано из Вознесенской 
НОШ (Р 136-р от 18.06.2009)</t>
  </si>
  <si>
    <t>Нежилое здание  (ДШИ), 1973 года постройки</t>
  </si>
  <si>
    <t>Томская область, Первомайский район, с. Первомайское, ул. Коммунистическая, д. 7</t>
  </si>
  <si>
    <t>70-70-06/007/2006-031
от 31.01.2006
70АА 091910 от 31.01.2006</t>
  </si>
  <si>
    <t>Нежилое здание (кислородная станция), 1989 года постройки</t>
  </si>
  <si>
    <t>Томская область, Первомайский район, п. Беляй, ул. Путейская, 3/16</t>
  </si>
  <si>
    <t>70-70/006-70/006/010/2015-1447/2 от 18.01.2016
70-70/006-70/006/010/2015-1447/2 от 18.01.2016</t>
  </si>
  <si>
    <t>Распоряжение о безвозмездной передаче имущества, находящегося в федеральной собственности, закрепленного на праве оперативного управления и праве постоянного (бессрочного пользования) за ФБУ "Администрация Обского БВП", в муниципальную собственность Первомайского района Томской области от 28.10.2015 № 660-р, Акт приема-передачи имущества из собственности РФ в муниципальную собственность Первомайского района Томской области от 18.11.2015</t>
  </si>
  <si>
    <t>Договор купли-продажи № 1/2022 от 10.01.2022 с Понамаревым Ю.Ф. (сумма 722 600,00 руб.)</t>
  </si>
  <si>
    <t>Нежилое здание детского сада, 1994 года постройки</t>
  </si>
  <si>
    <t>Договор купли продажи  № 1/2021 от 30.06.2021 с ООО "Резонанс" (сумма 112 500,00 руб.)</t>
  </si>
  <si>
    <t>Нежилое здание (школа), 1973 года постройки</t>
  </si>
  <si>
    <t>Томская область, Первомайский район, с. Новомариинка, ул. Центральная, д. 22</t>
  </si>
  <si>
    <t>Решение Президиума Малого Совета Первомайского районного Совета народных депутатов № 53 от 28.05.1993, выписка из реестра муниципальной собственности Первомайского района от 08.08.2007 № 373, Постановление Верховного Совета РФ № 3020-1 от 27.12.1991</t>
  </si>
  <si>
    <t xml:space="preserve">Договор купли-продажи № 4/2021 от 06.09.2021 с Приставка Д.М. (сумма 812 253,89 руб.) </t>
  </si>
  <si>
    <t>Прекращение оперативки МБОУ "Комсомольская СОШ" на основании распоряжения Главы Администрации Первомайского района от 11.02.2021 № 56-р, акт приема-передачи от 19.02.2021</t>
  </si>
  <si>
    <t>70:12:0202001:165570/075/2021-1 от 05.04.2021</t>
  </si>
  <si>
    <t>договор купли-продажи № 03/2021 от 03.09.2021 с Войнич Николаем Александровичем (сумма 68 934,77 руб.)</t>
  </si>
  <si>
    <t>Договор купли-продажи № 2/2021 от 05.07.2021 с Новокшоновым Сергеем Михайловичем  (сумма 1 022 222,00 руб.)</t>
  </si>
  <si>
    <t>Нежилое здание (гараж), 1986 года постройки</t>
  </si>
  <si>
    <t>Томская область, Первомайский район, п. Беляй, ул. Путейская, д. 3/12</t>
  </si>
  <si>
    <t>70-70/006-70/006/010/2015-1439/2 от 18.01.2016
70-70/006-70/006/010/2015-1439/2 от 18.01.2016</t>
  </si>
  <si>
    <t>Договор пожертвования № 01/21 от 04.05.2021 с Комсомольским сельским поселением</t>
  </si>
  <si>
    <t>70-70-06/010/2010-238 от 02.03.2010
70 АБ 410162 от 02.03.2010</t>
  </si>
  <si>
    <t>Нежилое помещение (в жилом доме), 1992 года постройки</t>
  </si>
  <si>
    <t>Томская область, Первомайский район, с. Комсомольск, ул. Комсомольская, д. 35, пом. 25</t>
  </si>
  <si>
    <t>70:12:0101001:598-70/075/2020-7 от 07.09.2020
70:12:0101001:598-70/075/2020-7 от 07.09.2020</t>
  </si>
  <si>
    <t>Договор пожертвования № 90/21 от 21.09.2021, передано в казну ТО</t>
  </si>
  <si>
    <t>Нежилое помещение (котельная), 2002 года постройки</t>
  </si>
  <si>
    <t>Томская область, Первомайский район, с. Первомайское, ул. Кольцова, д. 42/2, пом. 2</t>
  </si>
  <si>
    <t>70-70-06/015/2011-349 от 08.04.2011
70-АВ 122012 от 08.04.2011</t>
  </si>
  <si>
    <t>70:12:0203004:1356-70/075/2020-3 от 10.03.2020</t>
  </si>
  <si>
    <t>70:12:0203004:1348-70/075/2020-3 от 10.03.2020</t>
  </si>
  <si>
    <t>Нежилое здание (твердотопливная котельная тепловой мощностью 0,6 МВт по объекту «Дошкольная образовательная организация на 145 мест по ул. Школьная, 1 в с. Первомайское Первомайского района Томской области»), 2015 года постройки</t>
  </si>
  <si>
    <t>Сооружение коммунального хозяйства, теплосеть (-ТС-):2D108 Сталь, 2015 года постройки</t>
  </si>
  <si>
    <t>Сооружение коммунального хозяйства, хозяйственно-питьевой водопровод (-В1-):D110 ПЭ, 2015 года постройки</t>
  </si>
  <si>
    <t>Сооружение коммунального хозяйства, противопожарный водопровод (-В2-):D110, 63 ПЭ, 2015 года постройки</t>
  </si>
  <si>
    <t>Сооружение канализации, канализация бытовая (-К1-):D160 ПЭ, 2015 года постройки</t>
  </si>
  <si>
    <t>Сооружения связи, телефонная канализация а3/ц.т-D100мм, 2015 года постройки</t>
  </si>
  <si>
    <t>70:12:0203004:1349-70/075/2020-3 от 10.03.2020</t>
  </si>
  <si>
    <t>70:12:0203004:1347-70/075/2020-3 от 10.03.2020</t>
  </si>
  <si>
    <t>70:12:0203004:134570/075/2020-3 от 10.03.2020</t>
  </si>
  <si>
    <t>70:12:0203004:1346-70/075/2020-3 от 10.03.2020</t>
  </si>
  <si>
    <t>70-70-06/010/2010-336 от 12.03.2010
70АБ 410213 от 12.03.2010</t>
  </si>
  <si>
    <t>70-70-06/007/2005-684 от 27.07.2005
70АА 023568 от 27.07.2005</t>
  </si>
  <si>
    <t>Здание гаража, 1989 года постройки</t>
  </si>
  <si>
    <t>Томская область, Первомайский район, с. Первомайское, ул. Коммунистическая, 8/3</t>
  </si>
  <si>
    <t>70-70-06/072/2008-566 от 22.10.2008
70АБ 220434 от 22.10.2008</t>
  </si>
  <si>
    <t xml:space="preserve">Выписка из реестра муниципальной собственности Первомайского района № 364 от 14.04.2008, Решение Президиума Малого Совета Первомайского овета народных депутатов № 53 от 28.05.1993, Постановление Верховного Совета РФ № 3020-1 от 27.12.1991
</t>
  </si>
  <si>
    <t>акт от 14.04.2006 (в акте адрес гаража Коммунистическая, 2)
Распоряжение №9-р от 11.01.2017 (передано на праве оперативного управления)</t>
  </si>
  <si>
    <t>Нежилое здание (библиотека), 1958 года постройки</t>
  </si>
  <si>
    <t>Томская область, Первомайский район, с. Первомайское, ул. Коммунистическая, 5</t>
  </si>
  <si>
    <t xml:space="preserve">Выписка из реестра муниципальной собственности Первомайского района № 220 от 24.05.2007, Решение Президиума Малого Совета Первомайского овета народных депутатов № 53 от 28.05.1993, Постановление Верховного Совета РФ № 3020-1 от 27.12.1991
</t>
  </si>
  <si>
    <t>Томская область, Первомайский район, с. Первомайское, ул. Коммунистическая, 4а, пом. 4/2</t>
  </si>
  <si>
    <t>Распоряжение Главы Администрации Первомайского района ТО от 30.12.2010 № 416-р, Акт приемки законченного реконструируемого помещения от 20.04.2011, Выписка из реестра муниципальной собственности Первомайского района от 15.10.2003 № 243</t>
  </si>
  <si>
    <t>Нежилое помещение (гараж), 1974 года постройки</t>
  </si>
  <si>
    <t xml:space="preserve">Томская область, Первомайский район, с. Первомайское, ул. Коммунистическая, 4а, пом. 4/1 </t>
  </si>
  <si>
    <t>70-70-06/015/2011-794 от 14.06.2011
70-АВ 146087 от 14.06.2011</t>
  </si>
  <si>
    <t>Нежилое здание (РУО)</t>
  </si>
  <si>
    <t>Томская область, Первомайский район, с. Первомайское, ул. Советская, д. 1</t>
  </si>
  <si>
    <t>70-70-06/010/2010-337 от 12.03.2010
70АБ 410214 от 12.03.2010</t>
  </si>
  <si>
    <t>Выписка из реестра муниципальной собственности Первомайского района № 70 от 09.02.2010, Решение Президиума Малого Совета Первомайского районного Совета народных депутатов № 53 ОТ 28.05.1993, Постановление Верховного Совета РФ № 3020-1 от 27.12.1991</t>
  </si>
  <si>
    <t>дог ОУ ? от 19.10.2009
Распоряж от 19.10.2009 № 212-р</t>
  </si>
  <si>
    <t>Нежилое здание</t>
  </si>
  <si>
    <t>Томская область, первомайский район, с. Первомайское, ул. Советская, д. 2</t>
  </si>
  <si>
    <t>Решение Президиума Малого Совета Первомайского районного Совета народных депутатов № 53 ОТ 28.05.1993, Постановление Верховного Совета РФ № 3020-1 от 27.12.1991, Выписка из реестра муниципальной собственности Первомайского района № 84 от 23.05.2006, Разрешение на ввод объекта в эксплуатацию от 03.03.2010 № RU 01-03/10</t>
  </si>
  <si>
    <t>Решение Президиума Малого Совета Первомайского овета народных депутатов № 53 от 28.05.1993, Перечень предприятий, имущества, передаваемых в муниципальную собственность от 28.05.1993, Выписка из реестра муниципальной собственности Первомайского района от 24.01.2006 № 9, Постановление Верховного Совета РФ № 3020-1 от 27.12.1991</t>
  </si>
  <si>
    <t>Нежилое здание (проходная), 1990 года постройки</t>
  </si>
  <si>
    <t>Томская область, Первомайский район, п. Беляй, ул. Путейская, д. 3/1</t>
  </si>
  <si>
    <t>70-70/006-70/006/010/2015-1418/2 от 18.01.2016
70-70/006-70/006/010/2015-1418/2 от 18.01.2016</t>
  </si>
  <si>
    <t>Нежилое здание (лесопильный цех), 1985 года постройки</t>
  </si>
  <si>
    <t>Томская область, Первомайский район, п. Беляй, ул. Путейская, 3/2</t>
  </si>
  <si>
    <t>70-70/006-70/006/010/2015-1420/2 от 18.01.2016
70-70/006-70/006/010/2015-1420/2 от 18.01.2016</t>
  </si>
  <si>
    <t>Томская область, Первомайский район, п. Беляй, ул. Путейская, д. 3/4</t>
  </si>
  <si>
    <t>Нежилое сооружение (здание сборно-разборное с кровлей), 1987 года постройки</t>
  </si>
  <si>
    <t>70-70/006-70/006/010/2015-1423/2 от 18.01.2016
70-70/006-70/006/010/2015-1423/2 от 18.01.2016</t>
  </si>
  <si>
    <t>70-70/006-70/006/010/2015-1425/2 от 18.01.2016
70-70/006-70/006/010/2015-1425/2 от 18.01.2016</t>
  </si>
  <si>
    <t>Томская область, Первомайский район, п. Беляй, ул. Путейская, д. 3/5</t>
  </si>
  <si>
    <t>Нежилое здание (трансформаторная подстанция), 1968 года постройки</t>
  </si>
  <si>
    <t>Томская область, Первомайский район, п. Беляй, ул. Путейская, д. 3/6</t>
  </si>
  <si>
    <t>Нежилое здание (столярный цех), 1985 года постройки</t>
  </si>
  <si>
    <t>70-70/006-70/006/010/2015-1427/2 от 18.01.2016
70-70/006-70/006/010/2015-1427/2 от 18.01.2016</t>
  </si>
  <si>
    <t>70-70/006-70/006/010/2015-1429/2 от 18.01.2016
70-70/006-70/006/010/2015-1429/2 от 18.01.2016</t>
  </si>
  <si>
    <t>Томская область, Первомайский район, п. Беляй, ул. Путейская, 3/7</t>
  </si>
  <si>
    <t>Нежилое здание (здание технической эксплуатации флота), 1976 года постройки</t>
  </si>
  <si>
    <t>Нежилое здание (механический цех), 1990 года постройки</t>
  </si>
  <si>
    <t>Томская область, Первомайский район, п. Беляй, ул. Путейская, д. 3/8</t>
  </si>
  <si>
    <t>70-70/006-70/006/010/2015-1431/2 от 18.01.2016
70-70/006-70/006/010/2015-1431/2 от 18.01.2016</t>
  </si>
  <si>
    <t>70-70/006-70/006/010/2015-1433/2 от 18.01.2016
70-70/006-70/006/010/2015-1433/2 от 18.01.2016</t>
  </si>
  <si>
    <t>Томская область, Первомайский район, п. Беляй, ул. Путейская, д. 3/9</t>
  </si>
  <si>
    <t>Нежилое здание (котельная-паросиловая), 1971 года постройки</t>
  </si>
  <si>
    <t>Нежилое здание (кузнечный цех), 1952 года постройки</t>
  </si>
  <si>
    <t>Томская область, Первомайский район, п. Беляй, ул. Путейская, 3/10</t>
  </si>
  <si>
    <t>70-70/006-70/006/010/2015-1435/2 от 18.01.2016
70-70/006-70/006/010/2015-1435/2 от 18.01.2016</t>
  </si>
  <si>
    <t>Нежилое здание (корпусно-сварочный цех), 1969 года постройки</t>
  </si>
  <si>
    <t>Томская область, Первомайский район, п. Беляй, ул. Путейская, д. 3/11</t>
  </si>
  <si>
    <t>70-70/006-70/006/010/2015-1437/2 от 18.01.2016
70-70/006-70/006/010/2015-1437/2 от 18.01.2016</t>
  </si>
  <si>
    <t>Нежилое сооружение (водонапорная башня)</t>
  </si>
  <si>
    <t>Томская область, Первомайский район, п. Беляй, ул. Путейская, 3/13</t>
  </si>
  <si>
    <t>70-70/006-70/006/010/2015-1441/2 от 18.01.2016
70-70/006-70/006/010/2015-1441/2 от 18.01.2016</t>
  </si>
  <si>
    <t>70-70/006-70/006/010/2015-1443/2 от 18.01.2016
70-70/006-70/006/010/2015-1443/2 от 18.01.2016</t>
  </si>
  <si>
    <t>Томская область, Первомайский район, п. Беляй, ул. Путейская, д. 3/14</t>
  </si>
  <si>
    <t>Нежилое здание (гараж тракторный), 1988 года постройки</t>
  </si>
  <si>
    <t>Томская область, Первомайский район, п. Беляй, ул. Путейская, 3/15</t>
  </si>
  <si>
    <t>Нежилое здание (материальный склад), 1978 года постройки</t>
  </si>
  <si>
    <t>70-70/006-70/006/010/2015-1445/2 от 18.01.2016
70-70/006-70/006/010/2015-1445/2 от 18.01.2016</t>
  </si>
  <si>
    <t>Нежилое здание (караванка), 1989 года постройки</t>
  </si>
  <si>
    <t>Томская область, Первомайский район, п. Беляй, ул. Путейская, 3/17</t>
  </si>
  <si>
    <t>70-70/006-70/006/010/2015-1449/2 от 18.01.2016
70-70/006-70/006/010/2015-1449/2 от 18.01.2016</t>
  </si>
  <si>
    <t>70:12:0203004:1623</t>
  </si>
  <si>
    <t>Муниципальный контракт № 2 приобретение нежилого здания с инженерными сооружениями для размещения дошкольной образовательной организации на 90 мест в с. Первомайское Первомайского района ТО от 19.12.2019</t>
  </si>
  <si>
    <t>В оперативном управлении у МБДОУ детский сад "Светлячок" Первомайского района, на основании распоряжения Администрации Первомайского района</t>
  </si>
  <si>
    <r>
      <rPr>
        <sz val="10"/>
        <color indexed="10"/>
        <rFont val="Times New Roman"/>
        <family val="1"/>
      </rPr>
      <t>Оперативное управление у Администрации Первомайского района</t>
    </r>
    <r>
      <rPr>
        <sz val="10"/>
        <color indexed="8"/>
        <rFont val="Times New Roman"/>
        <family val="1"/>
      </rPr>
      <t xml:space="preserve"> на основании рапоряжения Главы Администрации Первомайского района от 25.11.2010 № 354-р, передаточный акт от 25.11.2010, площадь 1906,6 кв.м.
</t>
    </r>
    <r>
      <rPr>
        <sz val="10"/>
        <color indexed="10"/>
        <rFont val="Times New Roman"/>
        <family val="1"/>
      </rPr>
      <t>Аренда у Государственного учреждения - Управление Пенсионного Фонда Российской Федерациив Асиновском районе Томской области (межрайонное)</t>
    </r>
    <r>
      <rPr>
        <sz val="10"/>
        <color indexed="8"/>
        <rFont val="Times New Roman"/>
        <family val="1"/>
      </rPr>
      <t xml:space="preserve">, площадь 101,9 и 32,2 кв.м.
</t>
    </r>
    <r>
      <rPr>
        <sz val="10"/>
        <color indexed="10"/>
        <rFont val="Times New Roman"/>
        <family val="1"/>
      </rPr>
      <t xml:space="preserve">Аренда у ОГКУ "Центр социальной поддержки населения Первомайского района", </t>
    </r>
    <r>
      <rPr>
        <sz val="10"/>
        <color indexed="8"/>
        <rFont val="Times New Roman"/>
        <family val="1"/>
      </rPr>
      <t xml:space="preserve">площадь 80,2 кв.м.
</t>
    </r>
    <r>
      <rPr>
        <sz val="10"/>
        <color indexed="10"/>
        <rFont val="Times New Roman"/>
        <family val="1"/>
      </rPr>
      <t xml:space="preserve">Безвозмездное пользование у Управления сельского хозяйства Администрации Первомайского района, </t>
    </r>
    <r>
      <rPr>
        <sz val="10"/>
        <color indexed="8"/>
        <rFont val="Times New Roman"/>
        <family val="1"/>
      </rPr>
      <t xml:space="preserve">договор № б/н от 30.03.2006, площадь 47,1 и 23,81 кв.м.
</t>
    </r>
    <r>
      <rPr>
        <sz val="10"/>
        <color indexed="10"/>
        <rFont val="Times New Roman"/>
        <family val="1"/>
      </rPr>
      <t>Безвозмездное пользование у Думы Первомайского района,</t>
    </r>
    <r>
      <rPr>
        <sz val="10"/>
        <color indexed="8"/>
        <rFont val="Times New Roman"/>
        <family val="1"/>
      </rPr>
      <t xml:space="preserve"> договор № б/н от 25.09.2016, площадь 21,1 кв.м.
</t>
    </r>
    <r>
      <rPr>
        <sz val="10"/>
        <color indexed="10"/>
        <rFont val="Times New Roman"/>
        <family val="1"/>
      </rPr>
      <t>Безвозмездное пользование у Избирательной комиссии Томской области</t>
    </r>
    <r>
      <rPr>
        <sz val="10"/>
        <color indexed="8"/>
        <rFont val="Times New Roman"/>
        <family val="1"/>
      </rPr>
      <t>, договор № б/н от 05.08.2016, площадь 29,5 кв.м.</t>
    </r>
  </si>
  <si>
    <r>
      <rPr>
        <sz val="10"/>
        <color indexed="10"/>
        <rFont val="Times New Roman"/>
        <family val="1"/>
      </rPr>
      <t>Оперативное управление у Администрации Первомайского района</t>
    </r>
    <r>
      <rPr>
        <sz val="10"/>
        <color indexed="8"/>
        <rFont val="Times New Roman"/>
        <family val="1"/>
      </rPr>
      <t xml:space="preserve"> на основании рапоряжения Главы Администрации Первомайского района от 25.11.2010 № 354-р, передаточный акт от 25.11.2010, площадь 257,8 кв.м.
</t>
    </r>
    <r>
      <rPr>
        <sz val="10"/>
        <color indexed="10"/>
        <rFont val="Times New Roman"/>
        <family val="1"/>
      </rPr>
      <t>Аренда у ОГКУ "Центр социальной поддержки населения Первомайского района",</t>
    </r>
    <r>
      <rPr>
        <sz val="10"/>
        <color indexed="8"/>
        <rFont val="Times New Roman"/>
        <family val="1"/>
      </rPr>
      <t xml:space="preserve"> площадь 18,05 кв.м.</t>
    </r>
  </si>
  <si>
    <r>
      <t>Безвозмездное пользование у Отдела Министерства внутренних дел РФ "Асиновский", договор № б/н от 01.03.2018, площадь 3</t>
    </r>
    <r>
      <rPr>
        <sz val="10"/>
        <rFont val="Times New Roman"/>
        <family val="1"/>
      </rPr>
      <t>4,8 кв.м.</t>
    </r>
  </si>
  <si>
    <r>
      <t xml:space="preserve">Безвозмездное пользование у </t>
    </r>
    <r>
      <rPr>
        <sz val="10"/>
        <color indexed="10"/>
        <rFont val="Times New Roman"/>
        <family val="1"/>
      </rPr>
      <t>Федерального казенного учреждения "Уголовно-исполнительная инспекция Управления Федеральной службы исполнения наказаний по Томской области"</t>
    </r>
    <r>
      <rPr>
        <sz val="10"/>
        <color indexed="8"/>
        <rFont val="Times New Roman"/>
        <family val="1"/>
      </rPr>
      <t>, договор № б/н от 01.06.2015 на неопределенный срок, площадь 59,9 кв.м., пом. № 1,2,I.</t>
    </r>
  </si>
  <si>
    <r>
      <t xml:space="preserve">Безвозмездное пользование у </t>
    </r>
    <r>
      <rPr>
        <sz val="10"/>
        <color indexed="10"/>
        <rFont val="Times New Roman"/>
        <family val="1"/>
      </rPr>
      <t>Администрации Первомайского района,</t>
    </r>
    <r>
      <rPr>
        <sz val="10"/>
        <color indexed="8"/>
        <rFont val="Times New Roman"/>
        <family val="1"/>
      </rPr>
      <t xml:space="preserve"> договор № б/н от 22.12.2010 на неопределенный срок, площадь 11,8 кв.м., пом. № 3 (КДН).
Безвозмездное пользование у </t>
    </r>
    <r>
      <rPr>
        <sz val="10"/>
        <color indexed="10"/>
        <rFont val="Times New Roman"/>
        <family val="1"/>
      </rPr>
      <t>Администрации Первомайского района</t>
    </r>
    <r>
      <rPr>
        <sz val="10"/>
        <color indexed="8"/>
        <rFont val="Times New Roman"/>
        <family val="1"/>
      </rPr>
      <t xml:space="preserve">, договор № 1 от 07.02.2011 на неопределенный срок, площадь 17,7 кв.м., пом. № 4 (Опека).
Безвозмездное пользование у </t>
    </r>
    <r>
      <rPr>
        <sz val="10"/>
        <color indexed="10"/>
        <rFont val="Times New Roman"/>
        <family val="1"/>
      </rPr>
      <t>Некомерческого партнерства "Первомайский Бизнес-Центр"</t>
    </r>
    <r>
      <rPr>
        <sz val="10"/>
        <color indexed="8"/>
        <rFont val="Times New Roman"/>
        <family val="1"/>
      </rPr>
      <t xml:space="preserve">, договор № б/н от 13.12.2013 на неопределенный срок, площадь 18,1 кв.м., пом. № 1.
Безвозмездное пользование у </t>
    </r>
    <r>
      <rPr>
        <sz val="10"/>
        <color indexed="10"/>
        <rFont val="Times New Roman"/>
        <family val="1"/>
      </rPr>
      <t>Администрации Первомайского района</t>
    </r>
    <r>
      <rPr>
        <sz val="10"/>
        <color indexed="8"/>
        <rFont val="Times New Roman"/>
        <family val="1"/>
      </rPr>
      <t xml:space="preserve">, договор № 6 от 01.12.2021 на неопределенный срок, площадь 19,7 кв.м., пом. № 2 (Опека).
Аренда у </t>
    </r>
    <r>
      <rPr>
        <sz val="10"/>
        <color indexed="10"/>
        <rFont val="Times New Roman"/>
        <family val="1"/>
      </rPr>
      <t>ГУ-Томское РО Фонд социального страхования Российской Федерации</t>
    </r>
    <r>
      <rPr>
        <sz val="10"/>
        <color indexed="8"/>
        <rFont val="Times New Roman"/>
        <family val="1"/>
      </rPr>
      <t xml:space="preserve">, площадь 12,6 кв.м., пом. № 9.
Аренда у  </t>
    </r>
    <r>
      <rPr>
        <sz val="10"/>
        <color indexed="10"/>
        <rFont val="Times New Roman"/>
        <family val="1"/>
      </rPr>
      <t>Томского регионального отделения Всероссийской политической партии "Единая Россия"</t>
    </r>
    <r>
      <rPr>
        <sz val="10"/>
        <color indexed="8"/>
        <rFont val="Times New Roman"/>
        <family val="1"/>
      </rPr>
      <t xml:space="preserve">, площадь 11,5 кв.м., пом. № 8.
Аренда у </t>
    </r>
    <r>
      <rPr>
        <sz val="10"/>
        <color indexed="10"/>
        <rFont val="Times New Roman"/>
        <family val="1"/>
      </rPr>
      <t>ООО "Элкас"</t>
    </r>
    <r>
      <rPr>
        <sz val="10"/>
        <color indexed="8"/>
        <rFont val="Times New Roman"/>
        <family val="1"/>
      </rPr>
      <t xml:space="preserve">, площадь 18,2 кв.м., пом. № 3. 
Аренда у </t>
    </r>
    <r>
      <rPr>
        <sz val="10"/>
        <color indexed="10"/>
        <rFont val="Times New Roman"/>
        <family val="1"/>
      </rPr>
      <t>Адвоката Булыгиной Галины Викторовны и Адвоката Одайской Маргариты Георгиевны</t>
    </r>
    <r>
      <rPr>
        <sz val="10"/>
        <color indexed="8"/>
        <rFont val="Times New Roman"/>
        <family val="1"/>
      </rPr>
      <t>, площадь 27,5 кв.м., пом. № 10.</t>
    </r>
  </si>
  <si>
    <r>
      <t>Безвозмездное пользование у Федерального казенного учреждения "Военный комиссариат Томской области"</t>
    </r>
    <r>
      <rPr>
        <sz val="10"/>
        <rFont val="Times New Roman"/>
        <family val="1"/>
      </rPr>
      <t>, договор № б/н от 27.09.2019 на неопределенный срок, площадь 11,1 кв.м., помещение № 3.
Безвозмездное пользование у Статистики</t>
    </r>
  </si>
  <si>
    <r>
      <rPr>
        <sz val="10"/>
        <color indexed="10"/>
        <rFont val="Times New Roman"/>
        <family val="1"/>
      </rPr>
      <t>В аренде у ОГКУ "Центр помощи детям, оставшимся без попечения родителей, Асиновского района",</t>
    </r>
    <r>
      <rPr>
        <sz val="10"/>
        <color indexed="8"/>
        <rFont val="Times New Roman"/>
        <family val="1"/>
      </rPr>
      <t xml:space="preserve"> договор аренды № 12/2021 от 01.11.2021 на 11 месяцев </t>
    </r>
  </si>
  <si>
    <r>
      <t>70-70-06/139/2007-13</t>
    </r>
    <r>
      <rPr>
        <sz val="10"/>
        <rFont val="Times New Roman"/>
        <family val="1"/>
      </rPr>
      <t>4 от 30.08.2007</t>
    </r>
    <r>
      <rPr>
        <sz val="10"/>
        <color indexed="8"/>
        <rFont val="Times New Roman"/>
        <family val="1"/>
      </rPr>
      <t xml:space="preserve">
</t>
    </r>
    <r>
      <rPr>
        <sz val="10"/>
        <color indexed="10"/>
        <rFont val="Times New Roman"/>
        <family val="1"/>
      </rPr>
      <t>70АБ 088863 от 30.08.2007</t>
    </r>
    <r>
      <rPr>
        <sz val="10"/>
        <color indexed="8"/>
        <rFont val="Times New Roman"/>
        <family val="1"/>
      </rPr>
      <t xml:space="preserve">
70-АВ 603923 от 06.10.2014</t>
    </r>
  </si>
  <si>
    <r>
      <rPr>
        <b/>
        <sz val="10"/>
        <color indexed="8"/>
        <rFont val="Times New Roman"/>
        <family val="1"/>
      </rPr>
      <t>В аренде у ООО "Сибирский Биоуголь"</t>
    </r>
    <r>
      <rPr>
        <sz val="10"/>
        <color indexed="8"/>
        <rFont val="Times New Roman"/>
        <family val="1"/>
      </rPr>
      <t>, договор № 13/2019 от 15.08.2019 на три года</t>
    </r>
  </si>
  <si>
    <r>
      <rPr>
        <b/>
        <sz val="10"/>
        <color indexed="8"/>
        <rFont val="Times New Roman"/>
        <family val="1"/>
      </rPr>
      <t>В аренде у ООО "Сибирский Биоуголь"</t>
    </r>
    <r>
      <rPr>
        <sz val="10"/>
        <color indexed="8"/>
        <rFont val="Times New Roman"/>
        <family val="1"/>
      </rPr>
      <t>, договор № 14/2021 от 11.05.2021 на пять лет</t>
    </r>
  </si>
  <si>
    <r>
      <rPr>
        <b/>
        <sz val="10"/>
        <color indexed="8"/>
        <rFont val="Times New Roman"/>
        <family val="1"/>
      </rPr>
      <t>В аренде у ООО "Сибирский Биоуголь"</t>
    </r>
    <r>
      <rPr>
        <sz val="10"/>
        <color indexed="8"/>
        <rFont val="Times New Roman"/>
        <family val="1"/>
      </rPr>
      <t>, договор № 15/2021 от 11.05.2021 на пять лет</t>
    </r>
  </si>
  <si>
    <r>
      <rPr>
        <b/>
        <sz val="10"/>
        <color indexed="8"/>
        <rFont val="Times New Roman"/>
        <family val="1"/>
      </rPr>
      <t>В аренде у ООО "Сибирский Биоуголь"</t>
    </r>
    <r>
      <rPr>
        <sz val="10"/>
        <color indexed="8"/>
        <rFont val="Times New Roman"/>
        <family val="1"/>
      </rPr>
      <t>, договор № 16/2021 от 11.05.20211 на пять лет</t>
    </r>
  </si>
  <si>
    <r>
      <rPr>
        <b/>
        <sz val="10"/>
        <color indexed="8"/>
        <rFont val="Times New Roman"/>
        <family val="1"/>
      </rPr>
      <t>В аренде у ООО "Сибирский Биоуголь"</t>
    </r>
    <r>
      <rPr>
        <sz val="10"/>
        <color indexed="8"/>
        <rFont val="Times New Roman"/>
        <family val="1"/>
      </rPr>
      <t>, договор № 17/2021 от 11.05.2021 на пять лет</t>
    </r>
  </si>
  <si>
    <r>
      <rPr>
        <b/>
        <sz val="10"/>
        <color indexed="8"/>
        <rFont val="Times New Roman"/>
        <family val="1"/>
      </rPr>
      <t>В аренде у ООО "Сибирский Биоуголь"</t>
    </r>
    <r>
      <rPr>
        <sz val="10"/>
        <color indexed="8"/>
        <rFont val="Times New Roman"/>
        <family val="1"/>
      </rPr>
      <t>, договор № 18/2021 от 11.05.2021 на пять лет</t>
    </r>
  </si>
  <si>
    <r>
      <t>В безвозмездном пользовании у Томского района водных путей и судоходства ФБУ "Администрация Обского бассейна внутренних водных путей",</t>
    </r>
    <r>
      <rPr>
        <sz val="10"/>
        <rFont val="Times New Roman"/>
        <family val="1"/>
      </rPr>
      <t xml:space="preserve"> договор от 15.07.2016 № б/н, соглашение о расторжении от 14.07.2021 № б/н, передаточный акт от 31.12.2021г.</t>
    </r>
  </si>
  <si>
    <r>
      <rPr>
        <b/>
        <sz val="10"/>
        <rFont val="Times New Roman"/>
        <family val="1"/>
      </rPr>
      <t>В оперативном управлении у МАДОУ детский сад "Родничок" Первомайского района</t>
    </r>
    <r>
      <rPr>
        <sz val="10"/>
        <rFont val="Times New Roman"/>
        <family val="1"/>
      </rPr>
      <t xml:space="preserve">, на основании распоряжения Администрации Первомайского района № 63-р от 15.03.211, акт приема-передачи от 15.03.2011, запись регистрации № 70-70-06/015/2011-578 от 14.05.2011.
</t>
    </r>
    <r>
      <rPr>
        <b/>
        <sz val="10"/>
        <rFont val="Times New Roman"/>
        <family val="1"/>
      </rPr>
      <t>Прекращение оперативного управления у МАДОУ детский сад "Родничок" Первомайского района</t>
    </r>
    <r>
      <rPr>
        <sz val="10"/>
        <rFont val="Times New Roman"/>
        <family val="1"/>
      </rPr>
      <t xml:space="preserve"> на соновании распоряжения Администрации Первомайского района № 541-р от 22.10.2021, акт приема-передачи от 22.10.2021. </t>
    </r>
  </si>
  <si>
    <r>
      <rPr>
        <b/>
        <sz val="10"/>
        <color indexed="8"/>
        <rFont val="Times New Roman"/>
        <family val="1"/>
      </rPr>
      <t>В оперативном управлении у МБДОУ детский сад "Светлячок" Первомайского района</t>
    </r>
    <r>
      <rPr>
        <sz val="10"/>
        <color indexed="8"/>
        <rFont val="Times New Roman"/>
        <family val="1"/>
      </rPr>
      <t xml:space="preserve">, на основании распоряжения Администрации Первомайского района № 554-р от 07.12.2020 (внесение изменений № 532-ра от 18.10.2021), акт приеема-передачи от 16.12.2020 (доп.соглашение от 18.10.2021), регистрации не было.
</t>
    </r>
    <r>
      <rPr>
        <b/>
        <sz val="10"/>
        <color indexed="8"/>
        <rFont val="Times New Roman"/>
        <family val="1"/>
      </rPr>
      <t>Прекращение оперативного управления у  МБДОУ детский сад "Светлячок" Первомайского района</t>
    </r>
    <r>
      <rPr>
        <sz val="10"/>
        <color indexed="8"/>
        <rFont val="Times New Roman"/>
        <family val="1"/>
      </rPr>
      <t>, на основании распоряжения Администрации Первомайского района № 542-р от 22.10.2021, акт приеема-передачи от 22.10.2021</t>
    </r>
  </si>
  <si>
    <r>
      <t xml:space="preserve">МУП "Редакция газеты "Заветы Ильича" 
</t>
    </r>
    <r>
      <rPr>
        <sz val="10"/>
        <rFont val="Times New Roman"/>
        <family val="1"/>
      </rPr>
      <t>хоз.ведение постановление от 14.04.2006 № 89</t>
    </r>
  </si>
  <si>
    <r>
      <t>МУЗ "Первомайская ЦРБ" (</t>
    </r>
    <r>
      <rPr>
        <sz val="10"/>
        <color indexed="10"/>
        <rFont val="Times New Roman"/>
        <family val="1"/>
      </rPr>
      <t>безв.польз.; с 25.04.06-1.03.07 пролонгация; 81 кв.м., доп соглашение на подписи</t>
    </r>
    <r>
      <rPr>
        <sz val="10"/>
        <color indexed="8"/>
        <rFont val="Times New Roman"/>
        <family val="1"/>
      </rPr>
      <t xml:space="preserve">) 
</t>
    </r>
    <r>
      <rPr>
        <b/>
        <sz val="10"/>
        <color indexed="8"/>
        <rFont val="Times New Roman"/>
        <family val="1"/>
      </rPr>
      <t xml:space="preserve">МБУЗ "Первомайская ЦРБ" </t>
    </r>
    <r>
      <rPr>
        <sz val="10"/>
        <color indexed="8"/>
        <rFont val="Times New Roman"/>
        <family val="1"/>
      </rPr>
      <t xml:space="preserve">безв.польз. по дог. от 19.07.2012 на пом. 6,7,8,9,Y площадью 78,0 кв.м. на 1 этаже </t>
    </r>
    <r>
      <rPr>
        <sz val="10"/>
        <rFont val="Times New Roman"/>
        <family val="1"/>
      </rPr>
      <t>расп Главы 246-р от 19.07.2012
дог ОУ № 31 от 09.02.2005
70-70-06/229/2010-116
405-р от 16.12.2005
70-АВ 058037 от 13.11.2010
акт от 26.04.2010</t>
    </r>
  </si>
  <si>
    <r>
      <t>2013,5</t>
    </r>
    <r>
      <rPr>
        <sz val="10"/>
        <color indexed="8"/>
        <rFont val="Times New Roman"/>
        <family val="1"/>
      </rPr>
      <t xml:space="preserve">
1935,3</t>
    </r>
  </si>
  <si>
    <r>
      <t>21.12.2009 (до кап.ремонта)</t>
    </r>
    <r>
      <rPr>
        <sz val="10"/>
        <color indexed="8"/>
        <rFont val="Times New Roman"/>
        <family val="1"/>
      </rPr>
      <t xml:space="preserve">
07.02.2013 (после кап.рем)</t>
    </r>
  </si>
  <si>
    <r>
      <t xml:space="preserve">дог ОУ № 37 от 20.09.2005
акт от 20.09.2005 </t>
    </r>
    <r>
      <rPr>
        <sz val="10"/>
        <color indexed="10"/>
        <rFont val="Times New Roman"/>
        <family val="1"/>
      </rPr>
      <t>(нет в подписанном виде)</t>
    </r>
  </si>
  <si>
    <r>
      <rPr>
        <sz val="10"/>
        <color indexed="10"/>
        <rFont val="Times New Roman"/>
        <family val="1"/>
      </rPr>
      <t>№ 70-70-06/010/2010-401 от 23.04.2010</t>
    </r>
    <r>
      <rPr>
        <sz val="10"/>
        <color indexed="8"/>
        <rFont val="Times New Roman"/>
        <family val="1"/>
      </rPr>
      <t xml:space="preserve">  ходатайство  о принтии отказа от оперативного управления от 13.11.2018</t>
    </r>
  </si>
  <si>
    <r>
      <rPr>
        <sz val="10"/>
        <color indexed="10"/>
        <rFont val="Times New Roman"/>
        <family val="1"/>
      </rPr>
      <t xml:space="preserve">405-р от 16.12.2005;   </t>
    </r>
    <r>
      <rPr>
        <sz val="10"/>
        <rFont val="Times New Roman"/>
        <family val="1"/>
      </rPr>
      <t>790-р от 19.12.2018</t>
    </r>
  </si>
  <si>
    <r>
      <rPr>
        <sz val="10"/>
        <color indexed="10"/>
        <rFont val="Times New Roman"/>
        <family val="1"/>
      </rPr>
      <t>№ 70-70-06/010/2010-402 от 23.04.201</t>
    </r>
    <r>
      <rPr>
        <sz val="10"/>
        <color indexed="8"/>
        <rFont val="Times New Roman"/>
        <family val="1"/>
      </rPr>
      <t>1 ходатайство  о принтии отказа от оперативного управления от 13.11.2018</t>
    </r>
  </si>
  <si>
    <r>
      <t xml:space="preserve">405-р от 16.12.2005;    </t>
    </r>
    <r>
      <rPr>
        <sz val="10"/>
        <rFont val="Times New Roman"/>
        <family val="1"/>
      </rPr>
      <t>790-р от 19.12.2018</t>
    </r>
  </si>
  <si>
    <r>
      <t xml:space="preserve">405-р от 16.12.2005;      </t>
    </r>
    <r>
      <rPr>
        <sz val="10"/>
        <rFont val="Times New Roman"/>
        <family val="1"/>
      </rPr>
      <t>790-р от 19.12.2018</t>
    </r>
  </si>
  <si>
    <r>
      <t xml:space="preserve">ДЮСШ </t>
    </r>
    <r>
      <rPr>
        <sz val="10"/>
        <color indexed="8"/>
        <rFont val="Times New Roman"/>
        <family val="1"/>
      </rPr>
      <t xml:space="preserve">(безв пользоваиние </t>
    </r>
    <r>
      <rPr>
        <b/>
        <sz val="10"/>
        <color indexed="12"/>
        <rFont val="Times New Roman"/>
        <family val="1"/>
      </rPr>
      <t>Расп 383-р от 16.11.2011от на неопределенный срок, договор от 16.11.2011)</t>
    </r>
  </si>
  <si>
    <r>
      <rPr>
        <b/>
        <sz val="10"/>
        <color indexed="10"/>
        <rFont val="Times New Roman"/>
        <family val="1"/>
      </rPr>
      <t xml:space="preserve">Безвозмездное пользование ЦРБ </t>
    </r>
    <r>
      <rPr>
        <sz val="10"/>
        <color indexed="10"/>
        <rFont val="Times New Roman"/>
        <family val="1"/>
      </rPr>
      <t>дог от 26.04.2016 пом №28,29,30,31 площадью 87,7 кв.м. с 26.04.2016 на неопределенный срок</t>
    </r>
  </si>
  <si>
    <r>
      <rPr>
        <sz val="10"/>
        <color indexed="10"/>
        <rFont val="Times New Roman"/>
        <family val="1"/>
      </rPr>
      <t>14.02.2006</t>
    </r>
    <r>
      <rPr>
        <sz val="10"/>
        <color indexed="8"/>
        <rFont val="Times New Roman"/>
        <family val="1"/>
      </rPr>
      <t xml:space="preserve">
28.01.2010</t>
    </r>
  </si>
  <si>
    <r>
      <rPr>
        <sz val="10"/>
        <color indexed="10"/>
        <rFont val="Times New Roman"/>
        <family val="1"/>
      </rPr>
      <t xml:space="preserve">70-70-06/007/2006-556 от 23.06.2006
70АА 139020 от 23.06.2006
</t>
    </r>
    <r>
      <rPr>
        <sz val="10"/>
        <rFont val="Times New Roman"/>
        <family val="1"/>
      </rPr>
      <t>70-70-06/010/2010-522от 08.04.2010
70АБ 444596 от 08.04.2010</t>
    </r>
  </si>
  <si>
    <r>
      <t xml:space="preserve">МУ "Первомайский районный краеведческий музей" </t>
    </r>
    <r>
      <rPr>
        <sz val="10"/>
        <rFont val="Times New Roman"/>
        <family val="1"/>
      </rPr>
      <t>(дог безв польз помещ №5,6,7,8,9 104,2 кв.м от 04.02.2011, расп Главы № 19-р от 04.02.2011, 91-р от 31.03.2011 о внесении уточнений по площади)
дог ОУ № 30 от 29.09.2004 акт от 24.11.2010
№ 70-70-06/015/2011-138  от 26.02.2011  
78-р от 31.03.2006 (передан в ЦДОД)
передан в МОУ
 "Первомайская СОШ" 150-р от 15.07.2009;
Расп 350-р от 24.11.2010 о передаче в ОУ ЦДОД</t>
    </r>
  </si>
  <si>
    <r>
      <t xml:space="preserve">70-70-06/015/2011-793 от 14.06.2011
</t>
    </r>
    <r>
      <rPr>
        <sz val="10"/>
        <color indexed="10"/>
        <rFont val="Times New Roman"/>
        <family val="1"/>
      </rPr>
      <t>70-АВ 146086 от 14.06.2011</t>
    </r>
    <r>
      <rPr>
        <sz val="10"/>
        <color indexed="8"/>
        <rFont val="Times New Roman"/>
        <family val="1"/>
      </rPr>
      <t xml:space="preserve">
70-АВ 146430 от 14.07.2011</t>
    </r>
  </si>
  <si>
    <r>
      <t>двухэтажное, брусчатое с подвалом (по старому тех п)</t>
    </r>
    <r>
      <rPr>
        <sz val="10"/>
        <rFont val="Times New Roman"/>
        <family val="1"/>
      </rPr>
      <t xml:space="preserve">
одноэтажное здание с подвалом</t>
    </r>
  </si>
  <si>
    <r>
      <t>дог ОУ № 41 от 15.11.2005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>передаточный акт от 01.01.2006, от 04.08.2009
15.09.2009 70 АБ 337246 (до кап.ремонта)
02.04.2011 70 АВ 087975 (после кап.ремонта)
№ 70-70-06/158/2009-357  от 15.09.2009  (Оперативное управление)  
405-р от 16.12.2005 
о передаче в ОУ;</t>
    </r>
  </si>
  <si>
    <r>
      <t xml:space="preserve">возврат в район Рсовета с/п от 17.09.2010 №25, передаточный акт от 20.09.2010, </t>
    </r>
    <r>
      <rPr>
        <sz val="10"/>
        <rFont val="Times New Roman"/>
        <family val="1"/>
      </rPr>
      <t>акт ОС-1 от 17.09.2010
перед акт от 06.10.2010 
Распоряж 291-р от 27.09.2010
о передаче в ОУ школе п.Новый</t>
    </r>
  </si>
  <si>
    <r>
      <t xml:space="preserve">70-70-06/139/2007-491
от 25.10.2007
</t>
    </r>
    <r>
      <rPr>
        <sz val="10"/>
        <color indexed="10"/>
        <rFont val="Times New Roman"/>
        <family val="1"/>
      </rPr>
      <t>70АБ 135069 от 25.10.2007</t>
    </r>
    <r>
      <rPr>
        <sz val="10"/>
        <color indexed="8"/>
        <rFont val="Times New Roman"/>
        <family val="1"/>
      </rPr>
      <t xml:space="preserve">
70АБ 135393 от 15.01.2008</t>
    </r>
  </si>
  <si>
    <r>
      <rPr>
        <b/>
        <sz val="10"/>
        <color indexed="10"/>
        <rFont val="Times New Roman"/>
        <family val="1"/>
      </rPr>
      <t xml:space="preserve">МБУЗ "Первомайская ЦРБ" </t>
    </r>
    <r>
      <rPr>
        <sz val="10"/>
        <color indexed="10"/>
        <rFont val="Times New Roman"/>
        <family val="1"/>
      </rPr>
      <t xml:space="preserve">дог безв польз б/н от 01.11.2013 пом № 13, 14, 16 на первом этаже общей пл 16,9 кв.м Расп 342-р от 25.10.2013
</t>
    </r>
    <r>
      <rPr>
        <sz val="10"/>
        <rFont val="Times New Roman"/>
        <family val="1"/>
      </rPr>
      <t>акт от 14.02.2013 (о передаче в ОУ школе)
№ 70-70-06/047/2013-621  от 19.04.2013 
Расп 43-р от 14.02.2013</t>
    </r>
  </si>
  <si>
    <r>
      <rPr>
        <sz val="10"/>
        <rFont val="Times New Roman"/>
        <family val="1"/>
      </rPr>
      <t>70-70-06/145/2008-676
от 24.12.2008
70-АБ 261726 от 24.12.2008
70-АВ 239051 от 28.03.2012</t>
    </r>
    <r>
      <rPr>
        <sz val="10"/>
        <color indexed="8"/>
        <rFont val="Times New Roman"/>
        <family val="1"/>
      </rPr>
      <t xml:space="preserve"> (повторное)</t>
    </r>
  </si>
  <si>
    <r>
      <t>МАУ "Централизованная библиотечная система Первомайского района" (</t>
    </r>
    <r>
      <rPr>
        <sz val="10"/>
        <color indexed="8"/>
        <rFont val="Times New Roman"/>
        <family val="1"/>
      </rPr>
      <t xml:space="preserve">безв польз помещения № 1, 2, 3, 4 , общей площадью 110,7 кв.м. на первом этаже на неопределенный срок; </t>
    </r>
    <r>
      <rPr>
        <b/>
        <sz val="10"/>
        <color indexed="12"/>
        <rFont val="Times New Roman"/>
        <family val="1"/>
      </rPr>
      <t xml:space="preserve">Расп главы 238-р от 17.07.2012
</t>
    </r>
    <r>
      <rPr>
        <b/>
        <sz val="10"/>
        <rFont val="Times New Roman"/>
        <family val="1"/>
      </rPr>
      <t>МАУ "Централизованная клубная система Первомайского района" (</t>
    </r>
    <r>
      <rPr>
        <sz val="10"/>
        <rFont val="Times New Roman"/>
        <family val="1"/>
      </rPr>
      <t xml:space="preserve">безв польз пом 12,13,XVI общей пл 101,4 кв.м. на первом этаже на неопределенный срок) </t>
    </r>
    <r>
      <rPr>
        <b/>
        <sz val="10"/>
        <color indexed="12"/>
        <rFont val="Times New Roman"/>
        <family val="1"/>
      </rPr>
      <t xml:space="preserve">расп главы 238-р от 17.07.2012
</t>
    </r>
    <r>
      <rPr>
        <sz val="10"/>
        <rFont val="Times New Roman"/>
        <family val="1"/>
      </rPr>
      <t>дог ОУ № 38 от 30.09.2005
акт от 30.09.2005, доп согл от 21.01.2009
№ 70-70-06/075/2009-152  от 23.03.2009 
405-р от 16.12.2005 
о передаче в ОУ</t>
    </r>
  </si>
  <si>
    <r>
      <t xml:space="preserve">МБУЗ "Первомайская ЦРБ" </t>
    </r>
    <r>
      <rPr>
        <sz val="10"/>
        <rFont val="Times New Roman"/>
        <family val="1"/>
      </rPr>
      <t>дог безв польз б/н от 01.11.2013 пом № 15,20 на первом этаже общей пл 14,3 кв.м. неопред срок Расп Главы 64-р от 05.03.2013
дог № 23 от 10.01.2003
передаточный акт от 15.12.2008 г.
дог № 55 от 04.02.2009
передаточный акт от 04.02.2009
№ 70-70-06/075/2009-060  от 07.03.2009  (Оперативное управление)
Расп Главы Первомайского
 района 21-р от 03.02.2009</t>
    </r>
  </si>
  <si>
    <r>
      <t xml:space="preserve">МБУЗ "Первомайская ЦРБ" </t>
    </r>
    <r>
      <rPr>
        <sz val="10"/>
        <color indexed="8"/>
        <rFont val="Times New Roman"/>
        <family val="1"/>
      </rPr>
      <t>безв польз на неопределенный срок для оказания мед.помощи воспитанникам пом № 11,12 общей площадью 11,0 кв.м. на перво</t>
    </r>
    <r>
      <rPr>
        <sz val="10"/>
        <rFont val="Times New Roman"/>
        <family val="1"/>
      </rPr>
      <t>м этаже Расп Главы 61-р от 05.03.2013
дог ОУ № 21 от 14.01.2003
№ 70-70-06/009/2007-521  от 17.05.2007
от 16.12.2005 №405-р</t>
    </r>
  </si>
  <si>
    <r>
      <t xml:space="preserve">Администрация МО "Комсомольское с/п" </t>
    </r>
    <r>
      <rPr>
        <sz val="10"/>
        <color indexed="10"/>
        <rFont val="Times New Roman"/>
        <family val="1"/>
      </rPr>
      <t>(безв.польз.; с 1.04.06-1.03.07 пролонгация; 105 кв.м. расторгнут)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10"/>
        <rFont val="Times New Roman"/>
        <family val="1"/>
      </rPr>
      <t xml:space="preserve">МУЗ "Первомайская ЦРБ" </t>
    </r>
    <r>
      <rPr>
        <sz val="10"/>
        <color indexed="10"/>
        <rFont val="Times New Roman"/>
        <family val="1"/>
      </rPr>
      <t xml:space="preserve">(безв.польз.; с 25.04.06-1.03.07 пролонгация; 458 кв.м.) без тех паспорта по схеме расторгнут 
</t>
    </r>
    <r>
      <rPr>
        <b/>
        <sz val="10"/>
        <color indexed="17"/>
        <rFont val="Times New Roman"/>
        <family val="1"/>
      </rPr>
      <t>МБУЗ "Первомайская ЦРБ"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безв польз, пом № 28,29,30,31,32,33,34,35,36,37,38,39,40,41,42,43,44,45,,XI, XII, XIII, XIY, XY, XYI,  XYII, XYIII, XIX, XX, XXI на первом этаже площадью 332,4 кв.м. и помещения №12,13,14,15,16,17,18,19,26,27,28, YI, YII, YIII на втором этаже площадью 167 кв.м. </t>
    </r>
    <r>
      <rPr>
        <b/>
        <sz val="10"/>
        <rFont val="Times New Roman"/>
        <family val="1"/>
      </rPr>
      <t xml:space="preserve">общая площадь 499,4 кв.м.; </t>
    </r>
    <r>
      <rPr>
        <sz val="10"/>
        <rFont val="Times New Roman"/>
        <family val="1"/>
      </rPr>
      <t xml:space="preserve">расп Главы 247-р от 19.07.2012 размещение ФАПа, дог от 19.07.2012;
</t>
    </r>
    <r>
      <rPr>
        <b/>
        <sz val="10"/>
        <rFont val="Times New Roman"/>
        <family val="1"/>
      </rPr>
      <t>МБУЗ "Первомайская ЦРБ"</t>
    </r>
    <r>
      <rPr>
        <sz val="10"/>
        <rFont val="Times New Roman"/>
        <family val="1"/>
      </rPr>
      <t xml:space="preserve"> безв польз на неопределенный срок для размещения мед.кабинета пом № 5,6,7,8 общей площадью 33,5 кв.м. на втором этаже расп Главы 60-р от 05.03.2013, дог от 01.11.2013;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17"/>
        <rFont val="Times New Roman"/>
        <family val="1"/>
      </rPr>
      <t>МЦКС</t>
    </r>
    <r>
      <rPr>
        <sz val="10"/>
        <color indexed="8"/>
        <rFont val="Times New Roman"/>
        <family val="1"/>
      </rPr>
      <t xml:space="preserve"> (безв. Пользование с 12.01.2007 пролонгация 197,8 кв. м.)
</t>
    </r>
    <r>
      <rPr>
        <b/>
        <sz val="10"/>
        <color indexed="10"/>
        <rFont val="Times New Roman"/>
        <family val="1"/>
      </rPr>
      <t xml:space="preserve">Сергеев В.П. </t>
    </r>
    <r>
      <rPr>
        <sz val="10"/>
        <color indexed="10"/>
        <rFont val="Times New Roman"/>
        <family val="1"/>
      </rPr>
      <t>(</t>
    </r>
    <r>
      <rPr>
        <sz val="10"/>
        <color indexed="8"/>
        <rFont val="Times New Roman"/>
        <family val="1"/>
      </rPr>
      <t xml:space="preserve">дог ар № 62/11 от 27.10.2011 1/2 часть пом №16 пл.23 кв.м. с 27.10.2011 по 27.09.2012 торговля мебелью)
</t>
    </r>
    <r>
      <rPr>
        <b/>
        <sz val="10"/>
        <color indexed="8"/>
        <rFont val="Times New Roman"/>
        <family val="1"/>
      </rPr>
      <t xml:space="preserve">ООО Вэлс Плюс </t>
    </r>
    <r>
      <rPr>
        <sz val="10"/>
        <color indexed="8"/>
        <rFont val="Times New Roman"/>
        <family val="1"/>
      </rPr>
      <t>(</t>
    </r>
    <r>
      <rPr>
        <sz val="10"/>
        <color indexed="10"/>
        <rFont val="Times New Roman"/>
        <family val="1"/>
      </rPr>
      <t xml:space="preserve">дог ар № 61/11 от 27.10.2011 </t>
    </r>
    <r>
      <rPr>
        <sz val="10"/>
        <color indexed="8"/>
        <rFont val="Times New Roman"/>
        <family val="1"/>
      </rPr>
      <t xml:space="preserve">помещ № 14,15 пл.46,0 кв.м. </t>
    </r>
    <r>
      <rPr>
        <sz val="10"/>
        <color indexed="10"/>
        <rFont val="Times New Roman"/>
        <family val="1"/>
      </rPr>
      <t>с 27.10.11 по 27.09.12 торговля мясо-молочными продуктами - расторгнут, дог ар №2/12 от 19.11.2012 с 19.11.2012 по 19.10.2013 - расторгнут, дог 7/13 от 20.10.2013 на 11 мес. с 20.10.2013 по 20.09.2014);</t>
    </r>
    <r>
      <rPr>
        <sz val="10"/>
        <color indexed="8"/>
        <rFont val="Times New Roman"/>
        <family val="1"/>
      </rPr>
      <t xml:space="preserve"> дог №2/15 от 06.04.2015 11 мес.
</t>
    </r>
    <r>
      <rPr>
        <b/>
        <sz val="10"/>
        <rFont val="Times New Roman"/>
        <family val="1"/>
      </rPr>
      <t>ИП Комарова</t>
    </r>
    <r>
      <rPr>
        <sz val="10"/>
        <color indexed="10"/>
        <rFont val="Times New Roman"/>
        <family val="1"/>
      </rPr>
      <t xml:space="preserve"> (дог ар № 53/11 от 30.09.2011 </t>
    </r>
    <r>
      <rPr>
        <sz val="10"/>
        <rFont val="Times New Roman"/>
        <family val="1"/>
      </rPr>
      <t xml:space="preserve">1/2 помещ №16 пл.23 кв.м. </t>
    </r>
    <r>
      <rPr>
        <sz val="10"/>
        <color indexed="10"/>
        <rFont val="Times New Roman"/>
        <family val="1"/>
      </rPr>
      <t>с 01.10.2011 по 01.09.2012 парикмахерская, расторгнут</t>
    </r>
    <r>
      <rPr>
        <sz val="10"/>
        <rFont val="Times New Roman"/>
        <family val="1"/>
      </rPr>
      <t xml:space="preserve">, </t>
    </r>
    <r>
      <rPr>
        <sz val="10"/>
        <color indexed="10"/>
        <rFont val="Times New Roman"/>
        <family val="1"/>
      </rPr>
      <t xml:space="preserve">дог ар 3/12 от 03.12.2012 1/2 помещ №16 пл.23 кв.м. на 11 месяцев расторгнут, </t>
    </r>
    <r>
      <rPr>
        <sz val="10"/>
        <rFont val="Times New Roman"/>
        <family val="1"/>
      </rPr>
      <t>дог 1/14 от 05.03.2014 на 11 мес. с 05.03.2014 по 05.02.2015)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 xml:space="preserve">Лебедкина Е.Н. </t>
    </r>
    <r>
      <rPr>
        <sz val="10"/>
        <color indexed="8"/>
        <rFont val="Times New Roman"/>
        <family val="1"/>
      </rPr>
      <t>(</t>
    </r>
    <r>
      <rPr>
        <sz val="10"/>
        <color indexed="10"/>
        <rFont val="Times New Roman"/>
        <family val="1"/>
      </rPr>
      <t xml:space="preserve">дог ар № 5/13 от 10.08.2013 </t>
    </r>
    <r>
      <rPr>
        <sz val="10"/>
        <rFont val="Times New Roman"/>
        <family val="1"/>
      </rPr>
      <t>1/2 помещ №16 пл.23 кв.м.</t>
    </r>
    <r>
      <rPr>
        <sz val="10"/>
        <color indexed="10"/>
        <rFont val="Times New Roman"/>
        <family val="1"/>
      </rPr>
      <t xml:space="preserve"> на 30 дней швейные услуги - расторгнут, </t>
    </r>
    <r>
      <rPr>
        <sz val="10"/>
        <rFont val="Times New Roman"/>
        <family val="1"/>
      </rPr>
      <t>дог 2 от 30.04.2014 на 11 мес. с 30.04.2014 по 30.03.2015</t>
    </r>
    <r>
      <rPr>
        <sz val="10"/>
        <color indexed="8"/>
        <rFont val="Times New Roman"/>
        <family val="1"/>
      </rPr>
      <t xml:space="preserve">)
</t>
    </r>
    <r>
      <rPr>
        <b/>
        <sz val="10"/>
        <color indexed="17"/>
        <rFont val="Times New Roman"/>
        <family val="1"/>
      </rPr>
      <t>МБОУ Комсомольская СОШ</t>
    </r>
    <r>
      <rPr>
        <sz val="10"/>
        <color indexed="17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безв.польз. на неопред. срок по дог от 26.03.2014 на пом. 1, 2, 3, 4, III, пл. 116,3 кв.м. на втором этаже, расп 79-р от 26.03.2014
дог ОУ № 25 от 20.05.2003
№ 70-70-06/009/2007-592  от 25.05.2007 
от 16.12.2005 №405-р</t>
    </r>
  </si>
  <si>
    <r>
      <rPr>
        <b/>
        <sz val="10"/>
        <color indexed="17"/>
        <rFont val="Times New Roman"/>
        <family val="1"/>
      </rPr>
      <t>МУ "ЦБС"</t>
    </r>
    <r>
      <rPr>
        <b/>
        <sz val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>(безв польз дог от 15.05.2007, 288 кв.м. расп 153-р от 15.05.2007 с 11.05.2007 по 11.04.2008)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17"/>
        <rFont val="Times New Roman"/>
        <family val="1"/>
      </rPr>
      <t>МОУ ДОД "Комсомольская детская музыкальная школа"</t>
    </r>
    <r>
      <rPr>
        <sz val="10"/>
        <color indexed="17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(дог безв польз от 21.06.2007, 233,5 кв.м. с 21.06.07 по 21.05.08 расторгли)</t>
    </r>
    <r>
      <rPr>
        <sz val="10"/>
        <color indexed="17"/>
        <rFont val="Times New Roman"/>
        <family val="1"/>
      </rPr>
      <t xml:space="preserve">,  187-р, 101-р от 06.04.2011) 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17"/>
        <rFont val="Times New Roman"/>
        <family val="1"/>
      </rPr>
      <t>Администрация МО "Комсомольское с/п"</t>
    </r>
    <r>
      <rPr>
        <sz val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>(</t>
    </r>
    <r>
      <rPr>
        <sz val="10"/>
        <rFont val="Times New Roman"/>
        <family val="1"/>
      </rPr>
      <t>безв.польз от 25.07.08</t>
    </r>
    <r>
      <rPr>
        <sz val="10"/>
        <color indexed="60"/>
        <rFont val="Times New Roman"/>
        <family val="1"/>
      </rPr>
      <t xml:space="preserve">.; </t>
    </r>
    <r>
      <rPr>
        <sz val="10"/>
        <rFont val="Times New Roman"/>
        <family val="1"/>
      </rPr>
      <t>с 01.08.2008 до 31.07.2009 пролонгация; 190,9 кв.м.(пом №29,30,31,XIII)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17"/>
        <rFont val="Times New Roman"/>
        <family val="1"/>
      </rPr>
      <t>МОУ ДОД "Первомайская ДЮСШ"</t>
    </r>
    <r>
      <rPr>
        <sz val="10"/>
        <color indexed="17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безв поль пом №26 пл.280,7 кв.м. на 2 этаже, на неопределенный срок, </t>
    </r>
    <r>
      <rPr>
        <b/>
        <sz val="10"/>
        <color indexed="60"/>
        <rFont val="Times New Roman"/>
        <family val="1"/>
      </rPr>
      <t>дог от 10.11.2011 , Расп 370-р от 10.11.2011)</t>
    </r>
    <r>
      <rPr>
        <b/>
        <sz val="10"/>
        <color indexed="12"/>
        <rFont val="Times New Roman"/>
        <family val="1"/>
      </rPr>
      <t xml:space="preserve">
</t>
    </r>
    <r>
      <rPr>
        <b/>
        <sz val="10"/>
        <color indexed="56"/>
        <rFont val="Times New Roman"/>
        <family val="1"/>
      </rPr>
      <t xml:space="preserve">ПУ №38 </t>
    </r>
    <r>
      <rPr>
        <sz val="10"/>
        <color indexed="17"/>
        <rFont val="Times New Roman"/>
        <family val="1"/>
      </rPr>
      <t>б</t>
    </r>
    <r>
      <rPr>
        <sz val="10"/>
        <rFont val="Times New Roman"/>
        <family val="1"/>
      </rPr>
      <t xml:space="preserve">езвозм польз для проведения учебных занятий помещения </t>
    </r>
    <r>
      <rPr>
        <sz val="10"/>
        <color indexed="10"/>
        <rFont val="Times New Roman"/>
        <family val="1"/>
      </rPr>
      <t xml:space="preserve">№№ 5,15,16,17 на третьем этаже площадью 170 кв.м. и помещение № 26 на втором этаже площадью 280,7 кв.м. общей площадью 450,7 кв.м.  с 9-30 до 16 часов с понедельника по пятницу с 01 сентября до 01 июля ежегодно на неопределенный срок расп Главы 248-р от 19.07.2012; </t>
    </r>
    <r>
      <rPr>
        <sz val="10"/>
        <rFont val="Times New Roman"/>
        <family val="1"/>
      </rPr>
      <t xml:space="preserve">№41 площадью63,1 договор от 01.12.2015 на неопределенный срок, расп ???
</t>
    </r>
    <r>
      <rPr>
        <b/>
        <sz val="10"/>
        <rFont val="Times New Roman"/>
        <family val="1"/>
      </rPr>
      <t>МБУЗ "Первомайская ЦРБ"</t>
    </r>
    <r>
      <rPr>
        <sz val="10"/>
        <rFont val="Times New Roman"/>
        <family val="1"/>
      </rPr>
      <t xml:space="preserve"> безв польз неопред срок для размещения мед.кабинета для оказания мед.помощи учащимся пом № 32,33 на первом этаже общ.площадью 15,4 кв.м.</t>
    </r>
    <r>
      <rPr>
        <b/>
        <sz val="10"/>
        <color indexed="12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Расп Главы 65-р от 05.03.2013</t>
    </r>
    <r>
      <rPr>
        <sz val="10"/>
        <color indexed="8"/>
        <rFont val="Times New Roman"/>
        <family val="1"/>
      </rPr>
      <t xml:space="preserve">
дог ОУ № 28 от 21.05.2004, доп согл №1, №2, №3, №4, №5 от 19.02.2010, 
акт от 07.05.2010
№ 70-70-06/132/2010-417  от 16.08.2010  
распор о передаче
 в ОУ № 121-р от 07.05.2010</t>
    </r>
  </si>
  <si>
    <r>
      <rPr>
        <b/>
        <sz val="10"/>
        <rFont val="Times New Roman"/>
        <family val="1"/>
      </rPr>
      <t>Оперативное управление МБОУ "Комсомольская СОШ"</t>
    </r>
    <r>
      <rPr>
        <sz val="10"/>
        <rFont val="Times New Roman"/>
        <family val="1"/>
      </rPr>
      <t xml:space="preserve"> на основании распоряжения Главы Администрации Первомайского района от 31.05.2021 № 326-р, акт приема передачи от 31.05.2021, 70:12:0202001:1654-70/083/2021-2 от 12.07.2021</t>
    </r>
  </si>
  <si>
    <r>
      <t>МОУ ДОД "Первомайская ДЮСШ"</t>
    </r>
    <r>
      <rPr>
        <sz val="10"/>
        <color indexed="8"/>
        <rFont val="Times New Roman"/>
        <family val="1"/>
      </rPr>
      <t xml:space="preserve"> безв поль пом №5 пл.146,2 кв.м. на 1 этаже, на неопределенный срок, </t>
    </r>
    <r>
      <rPr>
        <b/>
        <sz val="10"/>
        <color indexed="12"/>
        <rFont val="Times New Roman"/>
        <family val="1"/>
      </rPr>
      <t>дог от10.11.2011 , Расп) 370-р от 10.11.2011</t>
    </r>
    <r>
      <rPr>
        <sz val="10"/>
        <color indexed="10"/>
        <rFont val="Times New Roman"/>
        <family val="1"/>
      </rPr>
      <t xml:space="preserve">
</t>
    </r>
    <r>
      <rPr>
        <b/>
        <sz val="10"/>
        <rFont val="Times New Roman"/>
        <family val="1"/>
      </rPr>
      <t>ПУ №38</t>
    </r>
    <r>
      <rPr>
        <sz val="10"/>
        <rFont val="Times New Roman"/>
        <family val="1"/>
      </rPr>
      <t xml:space="preserve">   (безв. пользование пом 10,12,13,14,15,16,17,19,23,38 общ площадью 503,5 кв.м. по расписанию; </t>
    </r>
    <r>
      <rPr>
        <b/>
        <sz val="10"/>
        <color indexed="12"/>
        <rFont val="Times New Roman"/>
        <family val="1"/>
      </rPr>
      <t xml:space="preserve">Расп Гл 98-р от 29.03.2012 , 
</t>
    </r>
    <r>
      <rPr>
        <sz val="10"/>
        <rFont val="Times New Roman"/>
        <family val="1"/>
      </rPr>
      <t>№24 от 04.04.2003, передаточный акт от 11.10.2010
Распоряжение
от 16.12.2005 № 405-р</t>
    </r>
  </si>
  <si>
    <r>
      <t xml:space="preserve">МУП "Жилкомхоз" (безв.польз; с 1.03.06-1.02.07 пролонгация; 49,8 кв.м.) где дог ?
</t>
    </r>
    <r>
      <rPr>
        <b/>
        <sz val="10"/>
        <rFont val="Times New Roman"/>
        <family val="1"/>
      </rPr>
      <t>Администрация МО "Улу-Юльское с/п"</t>
    </r>
    <r>
      <rPr>
        <sz val="10"/>
        <rFont val="Times New Roman"/>
        <family val="1"/>
      </rPr>
      <t xml:space="preserve"> (безв.польз; с 1.03.06-1.02.07 пролонгация; 71,4 кв.м. пом №3,4,6 на 1 эт, №4 на 2 эт)</t>
    </r>
    <r>
      <rPr>
        <sz val="10"/>
        <color indexed="10"/>
        <rFont val="Times New Roman"/>
        <family val="1"/>
      </rPr>
      <t xml:space="preserve">
</t>
    </r>
    <r>
      <rPr>
        <b/>
        <sz val="10"/>
        <color indexed="10"/>
        <rFont val="Times New Roman"/>
        <family val="1"/>
      </rPr>
      <t>КС Улу-Юльское (</t>
    </r>
    <r>
      <rPr>
        <sz val="10"/>
        <color indexed="10"/>
        <rFont val="Times New Roman"/>
        <family val="1"/>
      </rPr>
      <t xml:space="preserve">аренда до 17.05.2010); дог 20/08 от 17.11.2008 помещ №7,8 пл. 41,6 кв.м. расторгнут )
</t>
    </r>
    <r>
      <rPr>
        <b/>
        <sz val="10"/>
        <color indexed="10"/>
        <rFont val="Times New Roman"/>
        <family val="1"/>
      </rPr>
      <t xml:space="preserve">КС Первомайское </t>
    </r>
    <r>
      <rPr>
        <sz val="10"/>
        <color indexed="10"/>
        <rFont val="Times New Roman"/>
        <family val="1"/>
      </rPr>
      <t>(аренда помещ №7,8 пл. 41,6 кв.м., дог 73/10 от 20.07.2010 с 20.07.2010 до 20.06.2011 расторгнут с 20.06.2011 в связи с окончанием срока договора)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МБУЗ "Первомайская ЦРБ" </t>
    </r>
    <r>
      <rPr>
        <sz val="10"/>
        <rFont val="Times New Roman"/>
        <family val="1"/>
      </rPr>
      <t>дог безв польз  пом № 5, 7, 9 на первом эт., пом № 6 на вт. эт. общей пл 23,3 кв.м Расп 339-р от 25.10.2013
дог ОУ № 27 от 1.11.2003,
№ 70-70-06/088/2007-153  от 14.08.2007 
от 16.12.2005 №405-р</t>
    </r>
  </si>
  <si>
    <r>
      <t xml:space="preserve">МУ "Централизованная клубная система" </t>
    </r>
    <r>
      <rPr>
        <sz val="10"/>
        <color indexed="8"/>
        <rFont val="Times New Roman"/>
        <family val="1"/>
      </rPr>
      <t>безв польз (</t>
    </r>
    <r>
      <rPr>
        <sz val="10"/>
        <color indexed="10"/>
        <rFont val="Times New Roman"/>
        <family val="1"/>
      </rPr>
      <t>93 кв.м. Р 174-р от 27.08.2009 без тех паспорта по схеме)</t>
    </r>
    <r>
      <rPr>
        <sz val="10"/>
        <color indexed="8"/>
        <rFont val="Times New Roman"/>
        <family val="1"/>
      </rPr>
      <t>; помещения 32, общ пл.12,3 кв.м.</t>
    </r>
    <r>
      <rPr>
        <b/>
        <sz val="10"/>
        <color indexed="10"/>
        <rFont val="Times New Roman"/>
        <family val="1"/>
      </rPr>
      <t xml:space="preserve"> расп 301-р от 18.09.2012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 xml:space="preserve">МУ "Централизованная библиотечная система" </t>
    </r>
    <r>
      <rPr>
        <sz val="10"/>
        <rFont val="Times New Roman"/>
        <family val="1"/>
      </rPr>
      <t>безв польз</t>
    </r>
    <r>
      <rPr>
        <sz val="10"/>
        <color indexed="10"/>
        <rFont val="Times New Roman"/>
        <family val="1"/>
      </rPr>
      <t xml:space="preserve"> (43 кв.м. Р 176-р от 27.08.2009</t>
    </r>
    <r>
      <rPr>
        <sz val="10"/>
        <color indexed="8"/>
        <rFont val="Times New Roman"/>
        <family val="1"/>
      </rPr>
      <t xml:space="preserve"> -</t>
    </r>
    <r>
      <rPr>
        <sz val="10"/>
        <color indexed="10"/>
        <rFont val="Times New Roman"/>
        <family val="1"/>
      </rPr>
      <t xml:space="preserve">без тех паспорта по схеме ; </t>
    </r>
    <r>
      <rPr>
        <sz val="10"/>
        <rFont val="Times New Roman"/>
        <family val="1"/>
      </rPr>
      <t>помещ 14, №21 площадью 33,6 кв.м. , дог 08.10.2013, расп 301-р от 18.09.2012</t>
    </r>
    <r>
      <rPr>
        <sz val="10"/>
        <color indexed="10"/>
        <rFont val="Times New Roman"/>
        <family val="1"/>
      </rPr>
      <t xml:space="preserve">
</t>
    </r>
    <r>
      <rPr>
        <b/>
        <sz val="10"/>
        <rFont val="Times New Roman"/>
        <family val="1"/>
      </rPr>
      <t>МБУЗ "Первомайская ЦРБ"</t>
    </r>
    <r>
      <rPr>
        <sz val="10"/>
        <color indexed="10"/>
        <rFont val="Times New Roman"/>
        <family val="1"/>
      </rPr>
      <t xml:space="preserve">  </t>
    </r>
    <r>
      <rPr>
        <sz val="10"/>
        <rFont val="Times New Roman"/>
        <family val="1"/>
      </rPr>
      <t>безв пользование (помещения № 15,16,17,18,19 общей площадью 47,4 кв.м. для размещения ФАПа , дог 10.11.2014 расп 223-р от 14.07.2014</t>
    </r>
    <r>
      <rPr>
        <b/>
        <sz val="10"/>
        <rFont val="Times New Roman"/>
        <family val="1"/>
      </rPr>
      <t xml:space="preserve">
МО "Улу-Юльское сельское поселение" </t>
    </r>
    <r>
      <rPr>
        <sz val="10"/>
        <rFont val="Times New Roman"/>
        <family val="1"/>
      </rPr>
      <t>безвозм.пользование ( помещение 40 пл.13,7 кв.м. для размещения офиса специалиста сельского поселения) дог 08.10.2013 расп 301-р от 18.09.2012
дог 44 от 08.12.2005
акт
№ 70-70-06/242/2010-430  от 31.12.2010 
405-р от 16.12.2005</t>
    </r>
  </si>
  <si>
    <r>
      <t>дог 44 от 08.12.2005</t>
    </r>
    <r>
      <rPr>
        <sz val="10"/>
        <color indexed="10"/>
        <rFont val="Times New Roman"/>
        <family val="1"/>
      </rPr>
      <t xml:space="preserve">
акт
</t>
    </r>
    <r>
      <rPr>
        <sz val="10"/>
        <rFont val="Times New Roman"/>
        <family val="1"/>
      </rPr>
      <t>405-р от 16.12.2005</t>
    </r>
  </si>
  <si>
    <r>
      <t xml:space="preserve">МУЗ "Первомайская ЦРБ" </t>
    </r>
    <r>
      <rPr>
        <sz val="10"/>
        <color indexed="10"/>
        <rFont val="Times New Roman"/>
        <family val="1"/>
      </rPr>
      <t>(безв польз 80 кв.м. Р 175-р от 27.08.2009 нужен новый дог после тех.инвентаризации ); ФАП переехал в здание школы после кап.ремонта в 2012 г.</t>
    </r>
    <r>
      <rPr>
        <sz val="10"/>
        <rFont val="Times New Roman"/>
        <family val="1"/>
      </rPr>
      <t>1/2 половину здания занимал до 2012 г ФАП, 1/2 школьные мастерские
УФПС Томской области-филиал ФГУП "Почта России" безвозмездное пользование, пом №2,3, площадью 33,6 кв. м. , договор б/н от 17.03.2016, распоряжение 112-р от 16.03.2016
дог 44 от 08.12.2005
акт
405-р от 16.12.2005</t>
    </r>
  </si>
  <si>
    <r>
      <t xml:space="preserve">п.Аргат-Юл, ул.Школьная, 18 переадресация на </t>
    </r>
    <r>
      <rPr>
        <sz val="10"/>
        <color indexed="8"/>
        <rFont val="Times New Roman"/>
        <family val="1"/>
      </rPr>
      <t>п.Аргат-Юл, ул.Железнодорожная, 22</t>
    </r>
  </si>
  <si>
    <r>
      <t>дог 44 от 08.12.2005</t>
    </r>
    <r>
      <rPr>
        <sz val="10"/>
        <color indexed="10"/>
        <rFont val="Times New Roman"/>
        <family val="1"/>
      </rPr>
      <t xml:space="preserve">
акт</t>
    </r>
  </si>
  <si>
    <r>
      <rPr>
        <b/>
        <sz val="10"/>
        <color indexed="10"/>
        <rFont val="Times New Roman"/>
        <family val="1"/>
      </rPr>
      <t>Администрация МО "Улу-Юльское с/п" (безв.польз; с 01.03.06-01.02.07 пролонгация; 35,7 кв.м.) помещ №5 =24 кв.м. школьный спорт зал, помещ №2=37,2 кв.м. 
МУЗ "Первомайская ЦРБ" (безв.польз.; с 25.04.06-1.03.07 пролонгация; 50кв.м. доп соглашение, расторгнут с  07.02.2011) помещ №7,8,9 =37,4 кв.м. расп 21-р от 07.02.2011, дог от 07.02.2011 на неопределенный срок; переехали в здание школы ул.Советская, 36
МЦКС (безв. Пользование с 12.01.2007 пролонгация 106 кв. м.расторгнут с 07.02.2011)  помещ №3,4 =34,4 кв.м. расп 21-р от 07.02.2011, дог от 07.02.2011 на неопределенный срок
МЦБС (безв польз. С 07.05.2007  40м2 расторгнут с 07.02.2011) помещ №6 =32,7 кв.м.расп 21-р от 07.02.2011, дог от 07.02.2011 на неопределенный срок</t>
    </r>
    <r>
      <rPr>
        <b/>
        <sz val="10"/>
        <color indexed="8"/>
        <rFont val="Times New Roman"/>
        <family val="1"/>
      </rPr>
      <t xml:space="preserve">
акт от 12.03.2010
№ 70-70-06/014/2011-072  от 19.02.2011 
распоряж от 12.03.2010 № 51-р 
о включении и передаче в ОУ</t>
    </r>
  </si>
  <si>
    <r>
      <rPr>
        <sz val="10"/>
        <color indexed="10"/>
        <rFont val="Times New Roman"/>
        <family val="1"/>
      </rPr>
      <t>441 (по старому тех.паспорту)</t>
    </r>
    <r>
      <rPr>
        <sz val="10"/>
        <color indexed="8"/>
        <rFont val="Times New Roman"/>
        <family val="1"/>
      </rPr>
      <t xml:space="preserve">
562,9</t>
    </r>
  </si>
  <si>
    <r>
      <t xml:space="preserve">МО "Улу-Юльское с/п" </t>
    </r>
    <r>
      <rPr>
        <sz val="10"/>
        <rFont val="Times New Roman"/>
        <family val="1"/>
      </rPr>
      <t xml:space="preserve">безв.польз; помещ №16 =13,4 кв.м. </t>
    </r>
    <r>
      <rPr>
        <b/>
        <sz val="10"/>
        <rFont val="Times New Roman"/>
        <family val="1"/>
      </rPr>
      <t xml:space="preserve">
ОГБУЗ "Первомайская РБ" </t>
    </r>
    <r>
      <rPr>
        <sz val="10"/>
        <rFont val="Times New Roman"/>
        <family val="1"/>
      </rPr>
      <t xml:space="preserve">безв.польз.;помещ №7,8,9,10,11 =39,2 кв.м. </t>
    </r>
    <r>
      <rPr>
        <b/>
        <sz val="10"/>
        <rFont val="Times New Roman"/>
        <family val="1"/>
      </rPr>
      <t xml:space="preserve">
МАУ "ЦКС" </t>
    </r>
    <r>
      <rPr>
        <sz val="10"/>
        <rFont val="Times New Roman"/>
        <family val="1"/>
      </rPr>
      <t xml:space="preserve">безв. Пользование помещ №14 =12 кв.м. </t>
    </r>
    <r>
      <rPr>
        <b/>
        <sz val="10"/>
        <rFont val="Times New Roman"/>
        <family val="1"/>
      </rPr>
      <t xml:space="preserve">
МАУ "ЦБС" </t>
    </r>
    <r>
      <rPr>
        <sz val="10"/>
        <rFont val="Times New Roman"/>
        <family val="1"/>
      </rPr>
      <t>безв польз. помещ №12 =20,4кв.м.
дог ОУ № 47 от 30.12.2005
акт от 30.12.2005
№ 70-70-06/010/2009-277  от 13.04.2009  (
405-р от 16.12.2005</t>
    </r>
  </si>
  <si>
    <r>
      <rPr>
        <sz val="10"/>
        <color indexed="10"/>
        <rFont val="Times New Roman"/>
        <family val="1"/>
      </rPr>
      <t>1415,5</t>
    </r>
    <r>
      <rPr>
        <sz val="10"/>
        <color indexed="8"/>
        <rFont val="Times New Roman"/>
        <family val="1"/>
      </rPr>
      <t xml:space="preserve">
1345,6</t>
    </r>
  </si>
  <si>
    <r>
      <rPr>
        <sz val="10"/>
        <color indexed="10"/>
        <rFont val="Times New Roman"/>
        <family val="1"/>
      </rPr>
      <t>20.04.2007</t>
    </r>
    <r>
      <rPr>
        <sz val="10"/>
        <color indexed="8"/>
        <rFont val="Times New Roman"/>
        <family val="1"/>
      </rPr>
      <t xml:space="preserve">
19.02.2013</t>
    </r>
  </si>
  <si>
    <r>
      <t xml:space="preserve">МУЗ "Первомайская ЦРБ" </t>
    </r>
    <r>
      <rPr>
        <b/>
        <sz val="10"/>
        <color indexed="10"/>
        <rFont val="Times New Roman"/>
        <family val="1"/>
      </rPr>
      <t xml:space="preserve">нет договора т.к. нет нового тех.паспорта
</t>
    </r>
    <r>
      <rPr>
        <sz val="10"/>
        <rFont val="Times New Roman"/>
        <family val="1"/>
      </rPr>
      <t>акт от 01.01.2006
№ 70-70-06/075/2009-467  от 24.10.2009
405-р от 16.12.2005</t>
    </r>
  </si>
  <si>
    <r>
      <t>Безвозмездное пользование А</t>
    </r>
    <r>
      <rPr>
        <sz val="10"/>
        <rFont val="Times New Roman"/>
        <family val="1"/>
      </rPr>
      <t>дминистрация Сергеевского сельского поселения, помещение №1 площадью 70,5 кв.м.(распоряжение № 31-р от 26.01.2016)
акт от 05.02.2010
15-р от 05.02.2010</t>
    </r>
  </si>
  <si>
    <r>
      <rPr>
        <sz val="10"/>
        <color indexed="10"/>
        <rFont val="Times New Roman"/>
        <family val="1"/>
      </rPr>
      <t>290,3 (старый тех.паспорт)</t>
    </r>
    <r>
      <rPr>
        <sz val="10"/>
        <color indexed="8"/>
        <rFont val="Times New Roman"/>
        <family val="1"/>
      </rPr>
      <t xml:space="preserve">
357,8</t>
    </r>
  </si>
  <si>
    <r>
      <rPr>
        <sz val="10"/>
        <color indexed="10"/>
        <rFont val="Times New Roman"/>
        <family val="1"/>
      </rPr>
      <t>17.07.2007</t>
    </r>
    <r>
      <rPr>
        <sz val="10"/>
        <color indexed="8"/>
        <rFont val="Times New Roman"/>
        <family val="1"/>
      </rPr>
      <t xml:space="preserve">
01.02.2011</t>
    </r>
  </si>
  <si>
    <r>
      <t xml:space="preserve">70-70-06/072/2008-503
от 08.10.2008
</t>
    </r>
    <r>
      <rPr>
        <sz val="10"/>
        <color indexed="10"/>
        <rFont val="Times New Roman"/>
        <family val="1"/>
      </rPr>
      <t>70АБ 220377от 08.10.2008</t>
    </r>
    <r>
      <rPr>
        <sz val="10"/>
        <color indexed="8"/>
        <rFont val="Times New Roman"/>
        <family val="1"/>
      </rPr>
      <t xml:space="preserve">
</t>
    </r>
    <r>
      <rPr>
        <sz val="10"/>
        <rFont val="Times New Roman"/>
        <family val="1"/>
      </rPr>
      <t>70-АВ 145219 от 29.07.2011</t>
    </r>
  </si>
  <si>
    <r>
      <t xml:space="preserve">70-01/12-2/2004/587
от 24.06.2004
70-70-06/009/2007-447 от 05.04.2007 (изменения)
</t>
    </r>
    <r>
      <rPr>
        <sz val="10"/>
        <color indexed="10"/>
        <rFont val="Times New Roman"/>
        <family val="1"/>
      </rPr>
      <t>70-АА 254716 от 24.06.2004</t>
    </r>
    <r>
      <rPr>
        <sz val="10"/>
        <color indexed="8"/>
        <rFont val="Times New Roman"/>
        <family val="1"/>
      </rPr>
      <t xml:space="preserve">
70АБ 038906 от 05.04.2007</t>
    </r>
  </si>
  <si>
    <r>
      <t xml:space="preserve">ОГОУ НПО "ПУ № 38" </t>
    </r>
    <r>
      <rPr>
        <sz val="10"/>
        <rFont val="Times New Roman"/>
        <family val="1"/>
      </rPr>
      <t>безвозм польз от 04.03.2010 помещ общ площ 299,20 кв.м. (пом № 15,16,17,18,VII,VIII,IX с 1.09 по 01.06 с 8-30 до 15-00 на 10 лет, расп 40-р от 04.03.2010) 
№ 70-70-06/038/2014-208  от 20.02.2014</t>
    </r>
  </si>
  <si>
    <r>
      <t xml:space="preserve">МАУ "Централизованная библиотечная система Первомайского района" </t>
    </r>
    <r>
      <rPr>
        <sz val="10"/>
        <color indexed="10"/>
        <rFont val="Times New Roman"/>
        <family val="1"/>
      </rPr>
      <t>дог от 15.05.2007 г.124 кв.м. расп 153-р с 11.05.07 по 11.04.08 пролонгация; расторгнут переехали в дет сад, 
акт от 28.07.2006
№ 70-70-06/242/2010-096  от 24.11.2010 
405-р от 16.12.2005</t>
    </r>
  </si>
  <si>
    <r>
      <t>Куяновская СОШ</t>
    </r>
    <r>
      <rPr>
        <sz val="10"/>
        <color indexed="8"/>
        <rFont val="Times New Roman"/>
        <family val="1"/>
      </rPr>
      <t xml:space="preserve"> (школьный спортзал пом №4,5,6,7 общей пл 198 кв.м., дог от 03.12.2010, расп 375-р от 03.12.2010 неопр. срок)
</t>
    </r>
    <r>
      <rPr>
        <sz val="10"/>
        <color indexed="10"/>
        <rFont val="Times New Roman"/>
        <family val="1"/>
      </rPr>
      <t xml:space="preserve">Гармаева С.М. дог ар. на рег 77/10 от 26.07.2010 срок с 26.07.10 до 26.07.2013, пом №16 пл.15,7 кв.м расторгнут
</t>
    </r>
    <r>
      <rPr>
        <b/>
        <sz val="10"/>
        <rFont val="Times New Roman"/>
        <family val="1"/>
      </rPr>
      <t>МАУ "Централизованная библиотечная система Первомайского района"</t>
    </r>
    <r>
      <rPr>
        <sz val="10"/>
        <rFont val="Times New Roman"/>
        <family val="1"/>
      </rPr>
      <t xml:space="preserve"> пом № 2 общей площадью 56,1 кв.м. </t>
    </r>
    <r>
      <rPr>
        <b/>
        <sz val="10"/>
        <color indexed="12"/>
        <rFont val="Times New Roman"/>
        <family val="1"/>
      </rPr>
      <t xml:space="preserve">расп Главы 244-р от 18.07.2012
</t>
    </r>
    <r>
      <rPr>
        <b/>
        <sz val="10"/>
        <rFont val="Times New Roman"/>
        <family val="1"/>
      </rPr>
      <t>акт 25.04.2006
70 АВ 314221 от 26.09.2012 запись регистрации № 70-70-06/083/2012-950
 Расп 107-р от 25.04.2006 г.
Пост Администрации №307 от 30.12.2011
Пост Админ 298 от 29.12.2011</t>
    </r>
  </si>
  <si>
    <r>
      <t>МО Сергеевское с/п</t>
    </r>
    <r>
      <rPr>
        <sz val="10"/>
        <color indexed="8"/>
        <rFont val="Times New Roman"/>
        <family val="1"/>
      </rPr>
      <t xml:space="preserve"> (дог безв польз от 30.03.2010, распор гл 75-р от 30.03.2010 помещ № V, IV, 3,11,12,</t>
    </r>
    <r>
      <rPr>
        <sz val="10"/>
        <color indexed="10"/>
        <rFont val="Times New Roman"/>
        <family val="1"/>
      </rPr>
      <t>13</t>
    </r>
    <r>
      <rPr>
        <sz val="10"/>
        <color indexed="8"/>
        <rFont val="Times New Roman"/>
        <family val="1"/>
      </rPr>
      <t xml:space="preserve">,14 общ.площадью 88,4 кв.м.), изъяли пом №13 под опорный пункт, общая площадь 77,9
</t>
    </r>
    <r>
      <rPr>
        <b/>
        <sz val="10"/>
        <rFont val="Times New Roman"/>
        <family val="1"/>
      </rPr>
      <t xml:space="preserve">МО МВД России "Асиновский" УМВД России по Томской области </t>
    </r>
    <r>
      <rPr>
        <sz val="10"/>
        <rFont val="Times New Roman"/>
        <family val="1"/>
      </rPr>
      <t>дог безв польз от 20.10.11, неопред.срок, 
расп Главы от20.10.2011 №339-р , помещ №13 пл.10,5 кв.м. на 1 этаже опорный пункт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 xml:space="preserve">МАУ "Централизованная библиотечная система Первомайского района" </t>
    </r>
    <r>
      <rPr>
        <sz val="10"/>
        <color indexed="8"/>
        <rFont val="Times New Roman"/>
        <family val="1"/>
      </rPr>
      <t xml:space="preserve">пом № I - 5,0 кв.м, II-2,0 кв.м., III-2,4 кв.м., №1-36,1 кв.м., №2 48,5 кв.м. общей площадью 94,0 кв.м. </t>
    </r>
    <r>
      <rPr>
        <b/>
        <sz val="10"/>
        <color indexed="12"/>
        <rFont val="Times New Roman"/>
        <family val="1"/>
      </rPr>
      <t xml:space="preserve">расп Главы 244-р от 18.07.2012
</t>
    </r>
    <r>
      <rPr>
        <b/>
        <sz val="10"/>
        <rFont val="Times New Roman"/>
        <family val="1"/>
      </rPr>
      <t>ИП Буйневич И.В.</t>
    </r>
    <r>
      <rPr>
        <sz val="10"/>
        <rFont val="Times New Roman"/>
        <family val="1"/>
      </rPr>
      <t xml:space="preserve"> (аренда пом №7 площадью 7,4 кв.м. </t>
    </r>
    <r>
      <rPr>
        <sz val="10"/>
        <color indexed="10"/>
        <rFont val="Times New Roman"/>
        <family val="1"/>
      </rPr>
      <t>дог 20-а/12 от 29.08.2012 с 30.08.12 по 28.09.12 на 30 дней - расторгли, дог 28-а/12 от 06.11.2012 с 06.11.2012 по 06.10.2013 на 11 месяцев - расторли,</t>
    </r>
    <r>
      <rPr>
        <sz val="10"/>
        <rFont val="Times New Roman"/>
        <family val="1"/>
      </rPr>
      <t xml:space="preserve"> дог 4-а/14 от 21.02.2014 с 07.10.2013 по 07.09.2014 на 11 месяцев) расторгнут 
акт 25.04.2006
70 АВ 314223 от 26.09.2012 запись рег  № 70-70-06/083/2012-953
 Расп 107-р от 25.04.2006 г.
Пост Администрации №307 от 30.12.2011
Пост Админ 298 от 29.12.2011</t>
    </r>
  </si>
  <si>
    <r>
      <t>Сбербанк</t>
    </r>
    <r>
      <rPr>
        <sz val="10"/>
        <color indexed="8"/>
        <rFont val="Times New Roman"/>
        <family val="1"/>
      </rPr>
      <t xml:space="preserve"> (</t>
    </r>
    <r>
      <rPr>
        <sz val="10"/>
        <rFont val="Times New Roman"/>
        <family val="1"/>
      </rPr>
      <t>дог 49-08 от 01.03.2008 г., с 01.03.2008 по 01.03.2018 г., п</t>
    </r>
    <r>
      <rPr>
        <sz val="10"/>
        <color indexed="8"/>
        <rFont val="Times New Roman"/>
        <family val="1"/>
      </rPr>
      <t>ом 11 пл.15,8 кв.м.,</t>
    </r>
    <r>
      <rPr>
        <sz val="10"/>
        <rFont val="Times New Roman"/>
        <family val="1"/>
      </rPr>
      <t xml:space="preserve"> аренда  зарегистрирована в Росрегистрации, </t>
    </r>
    <r>
      <rPr>
        <sz val="10"/>
        <color indexed="10"/>
        <rFont val="Times New Roman"/>
        <family val="1"/>
      </rPr>
      <t>дог 31-а/12 от 14.12.2012 с 14.12.2012 по 14.11.2013 - расторгли</t>
    </r>
    <r>
      <rPr>
        <sz val="10"/>
        <rFont val="Times New Roman"/>
        <family val="1"/>
      </rPr>
      <t xml:space="preserve">, </t>
    </r>
    <r>
      <rPr>
        <sz val="10"/>
        <color indexed="10"/>
        <rFont val="Times New Roman"/>
        <family val="1"/>
      </rPr>
      <t xml:space="preserve">дог 14-а/13 от 27.12.2013 с 15.11.2013 по 15.10.2014 на </t>
    </r>
    <r>
      <rPr>
        <sz val="10"/>
        <rFont val="Times New Roman"/>
        <family val="1"/>
      </rPr>
      <t xml:space="preserve">пом. 2 пл. 17,3 кв.м; </t>
    </r>
    <r>
      <rPr>
        <sz val="10"/>
        <color indexed="10"/>
        <rFont val="Times New Roman"/>
        <family val="1"/>
      </rPr>
      <t xml:space="preserve">дог.аренды №12-а/14 от 15.10.2014 с 15.10.2014 по 15.09.2015 по расп. 18-и от 15.10.2014) </t>
    </r>
    <r>
      <rPr>
        <sz val="10"/>
        <rFont val="Times New Roman"/>
        <family val="1"/>
      </rPr>
      <t xml:space="preserve">
дог 14-а/15 от 06.10.2015 с 16.09.2015 по 16.08.2016)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10"/>
        <rFont val="Times New Roman"/>
        <family val="1"/>
      </rPr>
      <t>ООО "Вэлс Плюс"</t>
    </r>
    <r>
      <rPr>
        <sz val="10"/>
        <color indexed="10"/>
        <rFont val="Times New Roman"/>
        <family val="1"/>
      </rPr>
      <t>, дог ар  №59/11 от 14.10.2011, с 19.10.11 по 25.01.12по 1 дню в неделю на 15 дней, пом №12  пл.32,6 кв.м. расп 21-и от 01.06.12 на 11 мес помещение № 12 на 1 этаже пл. 32,6 кв.м. торговля мясной и молочной продукцией дог 14-а/12 от 10.08.2012 на 11 месяцев  с 10.08.2012 по 10.07.2013)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 xml:space="preserve">МАУ "Централизованная библиотечная система Первомайского района" </t>
    </r>
    <r>
      <rPr>
        <sz val="10"/>
        <color indexed="8"/>
        <rFont val="Times New Roman"/>
        <family val="1"/>
      </rPr>
      <t>безв польз пом №9 площадью 168,1кв.м. на втором этаже,</t>
    </r>
    <r>
      <rPr>
        <sz val="10"/>
        <rFont val="Times New Roman"/>
        <family val="1"/>
      </rPr>
      <t xml:space="preserve"> расп 244-р от 18.07.2012, дог 4-бп/12 от 24.10.2012
</t>
    </r>
    <r>
      <rPr>
        <b/>
        <sz val="10"/>
        <color indexed="10"/>
        <rFont val="Times New Roman"/>
        <family val="1"/>
      </rPr>
      <t>ИП Безгинова Н.В. дог. аренды</t>
    </r>
    <r>
      <rPr>
        <sz val="10"/>
        <color indexed="10"/>
        <rFont val="Times New Roman"/>
        <family val="1"/>
      </rPr>
      <t xml:space="preserve"> №10а/16 от 12.05.2016 (расп 6-и от 07.04.2016) помещение №12, площадью 32,6 кв.м. на первом этаже, арок договора с 10.05.2016 по 08.06.2016
70-АВ 314077 от 08.09.2012 запись рег № 70-70-06/226/2012-437
 Расп 107-р от 25.04.2006 г.
Пост Админ 298 от 29.12.2011</t>
    </r>
  </si>
  <si>
    <r>
      <t xml:space="preserve">70-70-06/007/2005-424
от 20.05.2005
</t>
    </r>
    <r>
      <rPr>
        <sz val="10"/>
        <color indexed="10"/>
        <rFont val="Times New Roman"/>
        <family val="1"/>
      </rPr>
      <t>70АА 022589 от 20.05.2005</t>
    </r>
    <r>
      <rPr>
        <sz val="10"/>
        <color indexed="8"/>
        <rFont val="Times New Roman"/>
        <family val="1"/>
      </rPr>
      <t xml:space="preserve">
70-АВ 058330 от 20.12.2010 </t>
    </r>
  </si>
  <si>
    <r>
      <rPr>
        <b/>
        <sz val="10"/>
        <color indexed="10"/>
        <rFont val="Times New Roman"/>
        <family val="1"/>
      </rPr>
      <t>ООО "Веста"</t>
    </r>
    <r>
      <rPr>
        <sz val="10"/>
        <color indexed="10"/>
        <rFont val="Times New Roman"/>
        <family val="1"/>
      </rPr>
      <t xml:space="preserve"> (аренда; 1.12.05-1.11.06; 46,5 кв.м. торговля)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ИП Якунина Светлана Александровна</t>
    </r>
    <r>
      <rPr>
        <sz val="10"/>
        <color indexed="8"/>
        <rFont val="Times New Roman"/>
        <family val="1"/>
      </rPr>
      <t xml:space="preserve"> (аренда на пом. 3 пл. 46,5 кв.м,</t>
    </r>
    <r>
      <rPr>
        <sz val="10"/>
        <color indexed="10"/>
        <rFont val="Times New Roman"/>
        <family val="1"/>
      </rPr>
      <t xml:space="preserve"> дог. 10-а/14 от 07.10.2014 на 11 мес. по</t>
    </r>
    <r>
      <rPr>
        <sz val="10"/>
        <color indexed="8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07.09.2015)
дог 12-а/15 от 15.09.2015 сроком с 08.09.2015 по 08.08.2016, 13-и от 15.09.2015; </t>
    </r>
    <r>
      <rPr>
        <sz val="10"/>
        <rFont val="Times New Roman"/>
        <family val="1"/>
      </rPr>
      <t xml:space="preserve"> дог. ар. №8-а/17 от 26.07.2017 сроком с 10.07.17-10.06.18, расп. от 26.07.2017 №493-р
70-АВ 314075 от 08.09.2012 запись рег № 70-70-06/226/2012-435
 Расп 107-р от 25.04.2006 г.
Пост Админ 298 от 29.12.2011</t>
    </r>
  </si>
  <si>
    <r>
      <t>МУЗ "Первомайская ЦРБ"</t>
    </r>
    <r>
      <rPr>
        <sz val="10"/>
        <color indexed="8"/>
        <rFont val="Times New Roman"/>
        <family val="1"/>
      </rPr>
      <t xml:space="preserve"> (безв.польз.; </t>
    </r>
    <r>
      <rPr>
        <sz val="10"/>
        <color indexed="10"/>
        <rFont val="Times New Roman"/>
        <family val="1"/>
      </rPr>
      <t xml:space="preserve">с 25.04.06-1.03.07 пролонгация; 50,3кв.м. без техпаспорта по схеме; </t>
    </r>
    <r>
      <rPr>
        <sz val="10"/>
        <rFont val="Times New Roman"/>
        <family val="1"/>
      </rPr>
      <t xml:space="preserve">пом 14,15,16,18,19 общ.площадью 51,8 кв.м.на первом этаже </t>
    </r>
    <r>
      <rPr>
        <b/>
        <sz val="10"/>
        <color indexed="12"/>
        <rFont val="Times New Roman"/>
        <family val="1"/>
      </rPr>
      <t>расп 245-р от 18.07.2012</t>
    </r>
    <r>
      <rPr>
        <sz val="10"/>
        <color indexed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МО МВД России "Асиновский" УМВД России по Томской области </t>
    </r>
    <r>
      <rPr>
        <sz val="10"/>
        <rFont val="Times New Roman"/>
        <family val="1"/>
      </rPr>
      <t xml:space="preserve">дог безв польз от 20.10.2011, неопред.срок, расп Главы от 20.10.2011 № 339-р , помещ №5 пл.14,8 кв.м. на 1 этаже опорный пункт
</t>
    </r>
    <r>
      <rPr>
        <b/>
        <sz val="10"/>
        <rFont val="Times New Roman"/>
        <family val="1"/>
      </rPr>
      <t xml:space="preserve">МАУ "Централизованная библиотечная система Первомайского района" </t>
    </r>
    <r>
      <rPr>
        <sz val="10"/>
        <rFont val="Times New Roman"/>
        <family val="1"/>
      </rPr>
      <t xml:space="preserve">безв польз пом №11 площадью 43 кв.м. на первом этаже, </t>
    </r>
    <r>
      <rPr>
        <b/>
        <sz val="10"/>
        <color indexed="12"/>
        <rFont val="Times New Roman"/>
        <family val="1"/>
      </rPr>
      <t xml:space="preserve">расп 244-р от 18.07.2012
</t>
    </r>
    <r>
      <rPr>
        <b/>
        <sz val="10"/>
        <rFont val="Times New Roman"/>
        <family val="1"/>
      </rPr>
      <t xml:space="preserve">Администрация Куяновского С/п </t>
    </r>
    <r>
      <rPr>
        <sz val="10"/>
        <rFont val="Times New Roman"/>
        <family val="1"/>
      </rPr>
      <t>безв. польз  пом.№5, площадью 22 м.кв. расп 18-и от 19.11.2015
70-АВ 314220 от 26.09.2012 запись рег № 70-70-06/083/2012-954
Пост Администрации №307 от 30.12.2011
Пост Админ 298 от 29.12.2011</t>
    </r>
  </si>
  <si>
    <r>
      <t>МАУ "Централизованная библиотечная система Первомайского района"</t>
    </r>
    <r>
      <rPr>
        <sz val="10"/>
        <color indexed="8"/>
        <rFont val="Times New Roman"/>
        <family val="1"/>
      </rPr>
      <t xml:space="preserve"> безв польз помещения №2,3 площадью 52,6 кв.м. на первом этаже, </t>
    </r>
    <r>
      <rPr>
        <b/>
        <sz val="10"/>
        <color indexed="12"/>
        <rFont val="Times New Roman"/>
        <family val="1"/>
      </rPr>
      <t xml:space="preserve">расп 244-р от 18.07.2012
</t>
    </r>
    <r>
      <rPr>
        <b/>
        <sz val="10"/>
        <rFont val="Times New Roman"/>
        <family val="1"/>
      </rPr>
      <t>70-АВ 314224 от 26.09.2012 запись рег №70-70-06/083/2012-957
Пост Администрации №307 от 30.12.2011
Пост Админ 298 от 29.12.2011</t>
    </r>
  </si>
  <si>
    <r>
      <t>70-70-06/010/2010-679
от 07.05.2010</t>
    </r>
    <r>
      <rPr>
        <sz val="10"/>
        <color indexed="10"/>
        <rFont val="Times New Roman"/>
        <family val="1"/>
      </rPr>
      <t xml:space="preserve">
70-АВ № 006007 от 07.05.2010</t>
    </r>
    <r>
      <rPr>
        <sz val="10"/>
        <rFont val="Times New Roman"/>
        <family val="1"/>
      </rPr>
      <t xml:space="preserve">
70-АВ 260345 от 16.06.2012</t>
    </r>
  </si>
  <si>
    <r>
      <rPr>
        <b/>
        <sz val="10"/>
        <color indexed="8"/>
        <rFont val="Times New Roman"/>
        <family val="1"/>
      </rPr>
      <t>МАУ "Централизованная библиотечная система Первомайского района"</t>
    </r>
    <r>
      <rPr>
        <sz val="10"/>
        <color indexed="8"/>
        <rFont val="Times New Roman"/>
        <family val="1"/>
      </rPr>
      <t xml:space="preserve"> безв пользот 29.10.2015 №1-бп/15 пом №4 площадью 53,8кв.м. на первом этаже, расп 421-р от 29.10.2015 
70-АВ 314219 от 26.09.2012 запись рег №70-70-06/083/2012-955
Пост Администрации №307 от 30.12.2011
Пост Админ 298 от 29.12.2011</t>
    </r>
  </si>
  <si>
    <r>
      <t xml:space="preserve">615
</t>
    </r>
    <r>
      <rPr>
        <sz val="10"/>
        <rFont val="Times New Roman"/>
        <family val="1"/>
      </rPr>
      <t>1465,9</t>
    </r>
  </si>
  <si>
    <r>
      <t xml:space="preserve">30.11.1977
</t>
    </r>
    <r>
      <rPr>
        <sz val="10"/>
        <rFont val="Times New Roman"/>
        <family val="1"/>
      </rPr>
      <t>02.11.2011</t>
    </r>
  </si>
  <si>
    <r>
      <t xml:space="preserve">Отдел культуры </t>
    </r>
    <r>
      <rPr>
        <sz val="10"/>
        <color indexed="8"/>
        <rFont val="Times New Roman"/>
        <family val="1"/>
      </rPr>
      <t>(безв польз на неопределенный срок, дог.безв.польз. №2-бп/12 от 26.09.2012 пом 2,3,4 на втором этаже общ.</t>
    </r>
    <r>
      <rPr>
        <sz val="10"/>
        <rFont val="Times New Roman"/>
        <family val="1"/>
      </rPr>
      <t>пл.66,9 кв.м. по расп 298-р от 17.09.2012)</t>
    </r>
    <r>
      <rPr>
        <b/>
        <sz val="10"/>
        <color indexed="12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ДепартаментЗАГС Томской области </t>
    </r>
    <r>
      <rPr>
        <sz val="10"/>
        <rFont val="Times New Roman"/>
        <family val="1"/>
      </rPr>
      <t>(безв польз на неопред.срок,  дог.безв.польз. №1-бп/12 от 04.09.2012 пом. 12, 13, VIII общ.пл. 77 кв.м, часть пом. V пл. 8,86 кв.м на первом этаже по расп Главы от 03.09.2012 № 286-р)</t>
    </r>
    <r>
      <rPr>
        <b/>
        <sz val="10"/>
        <color indexed="12"/>
        <rFont val="Times New Roman"/>
        <family val="1"/>
      </rPr>
      <t xml:space="preserve">
</t>
    </r>
    <r>
      <rPr>
        <b/>
        <sz val="10"/>
        <color indexed="10"/>
        <rFont val="Times New Roman"/>
        <family val="1"/>
      </rPr>
      <t xml:space="preserve">ООО Трио </t>
    </r>
    <r>
      <rPr>
        <sz val="10"/>
        <color indexed="10"/>
        <rFont val="Times New Roman"/>
        <family val="1"/>
      </rPr>
      <t>(дог аренды 27-а/12 от 19.10.2012 пом №32,33,34,35,36,37 пл.112,8 кв.м.+движимое имущество для организации общественного питания (кафе) расп КУМС 22-и от 01.06.2012, 30-и от 09.08.2012 (изменения) - расторгнут согл от 01.06.2013 с 01.06.2013)</t>
    </r>
    <r>
      <rPr>
        <sz val="10"/>
        <rFont val="Times New Roman"/>
        <family val="1"/>
      </rPr>
      <t xml:space="preserve">
</t>
    </r>
    <r>
      <rPr>
        <b/>
        <sz val="10"/>
        <color indexed="10"/>
        <rFont val="Times New Roman"/>
        <family val="1"/>
      </rPr>
      <t xml:space="preserve">ИП Руднева Т.Л. </t>
    </r>
    <r>
      <rPr>
        <sz val="10"/>
        <color indexed="10"/>
        <rFont val="Times New Roman"/>
        <family val="1"/>
      </rPr>
      <t xml:space="preserve">(дог аренды 07-а/13 от 22.07.2013 на пом. 32,33,34,35,36,37 на 1-ом эт. пл. 112,8 + дв.имущество для орг.общественного питания (кафе) расп УИО 14-и от 22.07.2013 на 30 дней в теч. 6 месяцев)
</t>
    </r>
    <r>
      <rPr>
        <b/>
        <sz val="10"/>
        <rFont val="Times New Roman"/>
        <family val="1"/>
      </rPr>
      <t xml:space="preserve">ОГБОУ начального профессионального образования "Первомайский профессиональный лицей № 38" </t>
    </r>
    <r>
      <rPr>
        <sz val="10"/>
        <rFont val="Times New Roman"/>
        <family val="1"/>
      </rPr>
      <t xml:space="preserve">(безв.пользование на неопределенный срок, дог.безв.польз. №2-бп/13 от 25.11.2013 на пом. 32, 33, 34, 35, 36, 37 на 1-ом эт. пл. 112,8 + дв.имущество Расп 374-р от 15.11.2013)
</t>
    </r>
    <r>
      <rPr>
        <b/>
        <sz val="10"/>
        <rFont val="Times New Roman"/>
        <family val="1"/>
      </rPr>
      <t xml:space="preserve">ОАО АКБ "Росбанк" </t>
    </r>
    <r>
      <rPr>
        <sz val="10"/>
        <rFont val="Times New Roman"/>
        <family val="1"/>
      </rPr>
      <t xml:space="preserve">(дог.аренды </t>
    </r>
    <r>
      <rPr>
        <sz val="10"/>
        <color indexed="10"/>
        <rFont val="Times New Roman"/>
        <family val="1"/>
      </rPr>
      <t>13-а/14 от 06.11.2014 с 15.08.2014 по 15.07.2015 на часть нежилого помещения № 1 площадью 1,2 кв.м для размещения банкомата по расп. 16-и от 10.06.2014)</t>
    </r>
    <r>
      <rPr>
        <sz val="10"/>
        <rFont val="Times New Roman"/>
        <family val="1"/>
      </rPr>
      <t xml:space="preserve">, </t>
    </r>
    <r>
      <rPr>
        <sz val="10"/>
        <color indexed="10"/>
        <rFont val="Times New Roman"/>
        <family val="1"/>
      </rPr>
      <t>9-а/15 от 03.08.2015,  расп. 12-и с (16.07.2015 по 15.06.2016)</t>
    </r>
    <r>
      <rPr>
        <sz val="10"/>
        <rFont val="Times New Roman"/>
        <family val="1"/>
      </rPr>
      <t xml:space="preserve">
70-АВ 314222 от 26.09.2012 запись рег № 70-70-06/083/2012-951
Пост Администрации №307 от 30.12.2011
Пост Админ 298 от 29.12.2011</t>
    </r>
  </si>
  <si>
    <r>
      <t>выписка из реестра 
от 09.02.2010 № 69</t>
    </r>
    <r>
      <rPr>
        <sz val="10"/>
        <color indexed="8"/>
        <rFont val="Times New Roman"/>
        <family val="1"/>
      </rPr>
      <t>, Реш малого совета № 53 от 28.05.1993, Пост ВС РФ 3020-1 от 27.12.1991 г.</t>
    </r>
  </si>
  <si>
    <r>
      <t xml:space="preserve">70-70-06/212/2006/020
от 26.01.2007
</t>
    </r>
    <r>
      <rPr>
        <sz val="10"/>
        <color indexed="10"/>
        <rFont val="Times New Roman"/>
        <family val="1"/>
      </rPr>
      <t>70АБ 038727 от 26.01.2007</t>
    </r>
    <r>
      <rPr>
        <sz val="10"/>
        <color indexed="8"/>
        <rFont val="Times New Roman"/>
        <family val="1"/>
      </rPr>
      <t xml:space="preserve">
70-АВ 312654 от 24.11.2012</t>
    </r>
  </si>
  <si>
    <r>
      <t>МУЗ Первомайская ЦРБ</t>
    </r>
    <r>
      <rPr>
        <sz val="10"/>
        <color indexed="8"/>
        <rFont val="Times New Roman"/>
        <family val="1"/>
      </rPr>
      <t xml:space="preserve"> (безв пользов от 27.08.2009, помещения №1,2,3,4,5,III общ пл 60,4 кв.м. с 27.08.09 по 26.07.10 пролонгация, Р 172-р от 27.08.2009)
</t>
    </r>
    <r>
      <rPr>
        <b/>
        <sz val="10"/>
        <color indexed="10"/>
        <rFont val="Times New Roman"/>
        <family val="1"/>
      </rPr>
      <t xml:space="preserve">Андросова Л.М. </t>
    </r>
    <r>
      <rPr>
        <sz val="10"/>
        <color indexed="10"/>
        <rFont val="Times New Roman"/>
        <family val="1"/>
      </rPr>
      <t>(ар дог 51/10 от 26.03.2010 с 26.03.2010 по 26.03.2013, дог зарег в Росреестре, пом 10 пл.23,5 кв.м., дог 5-а/14 от 21.02.2014 с 27.03.2013 по 27.02.2014, дог 6-а/14 от 17.03.2014 с 27.02.2014 по 27.01.2015, дог 3-а/15 от 09.04.2015 с 28.01.2015 по 28.12.2015)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ИП Андросов А.А.</t>
    </r>
    <r>
      <rPr>
        <sz val="10"/>
        <color indexed="8"/>
        <rFont val="Times New Roman"/>
        <family val="1"/>
      </rPr>
      <t xml:space="preserve"> дог. арнды №10-а/15 от 10.08.2015, пом 10 пл.23,5 кв.м.,сроком 10.08.2015 по 09.07.2016 (торги)
70-АВ 314076 от 08.09.2012 запись рег  № 70-70-06/226/2012-436
 Расп 107-р от 25.04.2006 г.
Пост Админ 298 от 29.12.2011</t>
    </r>
  </si>
  <si>
    <r>
      <t>Сергеевская СОШ</t>
    </r>
    <r>
      <rPr>
        <sz val="10"/>
        <color indexed="8"/>
        <rFont val="Times New Roman"/>
        <family val="1"/>
      </rPr>
      <t xml:space="preserve"> (дог безв польз с 01.01.2010 на 10 лет пл. 268,2 кв.м. Р 27-р от 19.02.2010)
</t>
    </r>
    <r>
      <rPr>
        <b/>
        <sz val="10"/>
        <color indexed="10"/>
        <rFont val="Times New Roman"/>
        <family val="1"/>
      </rPr>
      <t xml:space="preserve">АТС </t>
    </r>
    <r>
      <rPr>
        <sz val="10"/>
        <color indexed="10"/>
        <rFont val="Times New Roman"/>
        <family val="1"/>
      </rPr>
      <t>(</t>
    </r>
    <r>
      <rPr>
        <sz val="10"/>
        <rFont val="Times New Roman"/>
        <family val="1"/>
      </rPr>
      <t>пом №VI пл.15,0 кв.м</t>
    </r>
    <r>
      <rPr>
        <sz val="10"/>
        <color indexed="10"/>
        <rFont val="Times New Roman"/>
        <family val="1"/>
      </rPr>
      <t xml:space="preserve"> нет договора)
</t>
    </r>
    <r>
      <rPr>
        <b/>
        <sz val="10"/>
        <rFont val="Times New Roman"/>
        <family val="1"/>
      </rPr>
      <t>МАУ "Централизованная библиотечная система Первомайского района"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безв польз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помещения № 13,14, X   общей площадью 28,3 кв.м. </t>
    </r>
    <r>
      <rPr>
        <b/>
        <sz val="10"/>
        <color indexed="12"/>
        <rFont val="Times New Roman"/>
        <family val="1"/>
      </rPr>
      <t>расп Главы 244-р от 18.07.2012</t>
    </r>
    <r>
      <rPr>
        <sz val="10"/>
        <color indexed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РТРС </t>
    </r>
    <r>
      <rPr>
        <sz val="10"/>
        <rFont val="Times New Roman"/>
        <family val="1"/>
      </rPr>
      <t xml:space="preserve">(аренда, </t>
    </r>
    <r>
      <rPr>
        <sz val="10"/>
        <color indexed="10"/>
        <rFont val="Times New Roman"/>
        <family val="1"/>
      </rPr>
      <t>дог № 44/11 от 02.08.11 с 08.08.11 по 08.07.12 на</t>
    </r>
    <r>
      <rPr>
        <sz val="10"/>
        <rFont val="Times New Roman"/>
        <family val="1"/>
      </rPr>
      <t xml:space="preserve"> пом №7 пл.14,7 кв.м, </t>
    </r>
    <r>
      <rPr>
        <sz val="10"/>
        <color indexed="10"/>
        <rFont val="Times New Roman"/>
        <family val="1"/>
      </rPr>
      <t>дог 06-а/13 от 10.06.2013 с 10.06.2013 по 09.05.2014, дог 2-а/14 от 21.02.2014 с 01.01.2014 по 30.11.2014</t>
    </r>
    <r>
      <rPr>
        <sz val="10"/>
        <rFont val="Times New Roman"/>
        <family val="1"/>
      </rPr>
      <t xml:space="preserve">, </t>
    </r>
    <r>
      <rPr>
        <sz val="10"/>
        <color indexed="10"/>
        <rFont val="Times New Roman"/>
        <family val="1"/>
      </rPr>
      <t>дог.аренды № 14-а/14 от 01.12.2014 с 01.12.2014 по 01.11.2015 по расп. 19-и от 14.11.2014)</t>
    </r>
    <r>
      <rPr>
        <sz val="10"/>
        <rFont val="Times New Roman"/>
        <family val="1"/>
      </rPr>
      <t>; дог аренды 16-а/15 от 20.11.2015 по расп 19-и от 19.11.2015
акт 25.04.2006
70-АВ 312535 от 05.11.2012 запись рег № 70-70-06/226/2012-655
 Расп 107-р от 25.04.2006 г.
Пост Администрации №307 от 30.12.2011
Пост Админ 298 от 29.12.2011
Пост Админ 276 от 25.09.2012</t>
    </r>
  </si>
  <si>
    <r>
      <rPr>
        <sz val="10"/>
        <color indexed="10"/>
        <rFont val="Times New Roman"/>
        <family val="1"/>
      </rPr>
      <t>09.12.2011</t>
    </r>
    <r>
      <rPr>
        <sz val="10"/>
        <rFont val="Times New Roman"/>
        <family val="1"/>
      </rPr>
      <t xml:space="preserve">
14.02.2013 </t>
    </r>
  </si>
  <si>
    <r>
      <t xml:space="preserve">70-70-06/082/2012-797
от 18.06.2012
</t>
    </r>
    <r>
      <rPr>
        <sz val="10"/>
        <color indexed="10"/>
        <rFont val="Times New Roman"/>
        <family val="1"/>
      </rPr>
      <t>70АВ № 260417 от 18.06.2012</t>
    </r>
    <r>
      <rPr>
        <sz val="10"/>
        <color indexed="8"/>
        <rFont val="Times New Roman"/>
        <family val="1"/>
      </rPr>
      <t xml:space="preserve">
70-АВ 371164 от 05.04.2013</t>
    </r>
  </si>
  <si>
    <r>
      <t>МУЗ "Первомайская ЦРБ"</t>
    </r>
    <r>
      <rPr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>(безв.польз.</t>
    </r>
    <r>
      <rPr>
        <sz val="10"/>
        <color indexed="10"/>
        <rFont val="Times New Roman"/>
        <family val="1"/>
      </rPr>
      <t xml:space="preserve">; с 25.04.06-1.03.07 пролонгация; 44,5 кв.м., доп согл от 20.05.2011 уточнение предмета договора и срока) без тех паспорта по схеме; </t>
    </r>
    <r>
      <rPr>
        <sz val="10"/>
        <rFont val="Times New Roman"/>
        <family val="1"/>
      </rPr>
      <t xml:space="preserve">пом №6 пл.31,8 кв.м.на неопределенный срок </t>
    </r>
    <r>
      <rPr>
        <b/>
        <sz val="10"/>
        <color indexed="12"/>
        <rFont val="Times New Roman"/>
        <family val="1"/>
      </rPr>
      <t>Расп Главы 245-р от 18.07.2012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10"/>
        <rFont val="Times New Roman"/>
        <family val="1"/>
      </rPr>
      <t xml:space="preserve">Лавриненко </t>
    </r>
    <r>
      <rPr>
        <sz val="10"/>
        <color indexed="10"/>
        <rFont val="Times New Roman"/>
        <family val="1"/>
      </rPr>
      <t xml:space="preserve">(аренда 10.10.2006 пролонг 12 м.кв. расторгнут)
</t>
    </r>
    <r>
      <rPr>
        <b/>
        <sz val="10"/>
        <rFont val="Times New Roman"/>
        <family val="1"/>
      </rPr>
      <t>ОАО "Ростелеком"</t>
    </r>
    <r>
      <rPr>
        <sz val="10"/>
        <rFont val="Times New Roman"/>
        <family val="1"/>
      </rPr>
      <t xml:space="preserve"> дог аренды 38/11 от 26.07.2011 (пом.№3 пл.4,8 кв.м. для размещения АТС с 01.10.2011 по 01.10.2016  пять лет), Доп согл № 21/2012 от 20.03.2012 (с 01.01.12 из дог искл Комитет)
</t>
    </r>
    <r>
      <rPr>
        <b/>
        <sz val="10"/>
        <rFont val="Times New Roman"/>
        <family val="1"/>
      </rPr>
      <t>МАУ "Централизованная библиотечная система Первомайского района"</t>
    </r>
    <r>
      <rPr>
        <sz val="10"/>
        <rFont val="Times New Roman"/>
        <family val="1"/>
      </rPr>
      <t xml:space="preserve"> безв польз помещения № 13,14, X   общей площадью 28,3 кв.м. </t>
    </r>
    <r>
      <rPr>
        <b/>
        <sz val="10"/>
        <color indexed="12"/>
        <rFont val="Times New Roman"/>
        <family val="1"/>
      </rPr>
      <t xml:space="preserve">расп Главы 244-р от 18.07.2012
</t>
    </r>
    <r>
      <rPr>
        <b/>
        <sz val="10"/>
        <rFont val="Times New Roman"/>
        <family val="1"/>
      </rPr>
      <t>№ 70-70-06/071/2013-244  от 25.03.2013  (Оперативное управление)</t>
    </r>
  </si>
  <si>
    <r>
      <t>МУЗ "Первомайская ЦРБ"</t>
    </r>
    <r>
      <rPr>
        <sz val="10"/>
        <color indexed="8"/>
        <rFont val="Times New Roman"/>
        <family val="1"/>
      </rPr>
      <t xml:space="preserve"> (безв.польз.; </t>
    </r>
    <r>
      <rPr>
        <sz val="10"/>
        <color indexed="10"/>
        <rFont val="Times New Roman"/>
        <family val="1"/>
      </rPr>
      <t xml:space="preserve">с 25.04.06-1.03.07 пролонгация; 62 кв.м.; </t>
    </r>
    <r>
      <rPr>
        <sz val="10"/>
        <color indexed="8"/>
        <rFont val="Times New Roman"/>
        <family val="1"/>
      </rPr>
      <t xml:space="preserve">пом 9,11,12,13,14,15,VIII) общей площадью 70 кв.м. на первом этаже </t>
    </r>
    <r>
      <rPr>
        <b/>
        <sz val="10"/>
        <color indexed="12"/>
        <rFont val="Times New Roman"/>
        <family val="1"/>
      </rPr>
      <t>расп Главы 245-р от 18.07.2012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 xml:space="preserve">МАУ "Централизованная библиотечная система Первомайского района" </t>
    </r>
    <r>
      <rPr>
        <sz val="10"/>
        <color indexed="8"/>
        <rFont val="Times New Roman"/>
        <family val="1"/>
      </rPr>
      <t xml:space="preserve">безв польз пом №10, VII площадью 40,9 кв.м. </t>
    </r>
    <r>
      <rPr>
        <b/>
        <sz val="10"/>
        <color indexed="12"/>
        <rFont val="Times New Roman"/>
        <family val="1"/>
      </rPr>
      <t xml:space="preserve">расп Главы от 11.09.2012 №290-р
</t>
    </r>
    <r>
      <rPr>
        <b/>
        <sz val="10"/>
        <rFont val="Times New Roman"/>
        <family val="1"/>
      </rPr>
      <t>передано в ОУ расп 149-р от 05.04.2016
№ 70-70/006-70/006/012/2016-330/1  от 22.07.2016  (Оперативное управление) 
Пост Администрации №307 от 30.12.2011
Пост Админ 298 от 29.12.2011</t>
    </r>
  </si>
  <si>
    <r>
      <t>клуб - 1 этаж 396,0 кв.м. 2эт пом №12 пл. 15,6 кв.м.</t>
    </r>
    <r>
      <rPr>
        <sz val="10"/>
        <color indexed="10"/>
        <rFont val="Times New Roman"/>
        <family val="1"/>
      </rPr>
      <t xml:space="preserve">
</t>
    </r>
    <r>
      <rPr>
        <b/>
        <sz val="10"/>
        <color indexed="10"/>
        <rFont val="Times New Roman"/>
        <family val="1"/>
      </rPr>
      <t>МУЗ "Первомайская ЦРБ"</t>
    </r>
    <r>
      <rPr>
        <sz val="10"/>
        <color indexed="10"/>
        <rFont val="Times New Roman"/>
        <family val="1"/>
      </rPr>
      <t xml:space="preserve">,  безвозм польз (дог №12 от 25.04.2006 46 кв.м согласно схеме), пом № 2,3,4,5,6 общ пл.66,7 кв.м. </t>
    </r>
    <r>
      <rPr>
        <b/>
        <sz val="10"/>
        <color indexed="10"/>
        <rFont val="Times New Roman"/>
        <family val="1"/>
      </rPr>
      <t>расп 245-р от 18.07.2012 расторгнут 15.04.2016</t>
    </r>
    <r>
      <rPr>
        <sz val="10"/>
        <color indexed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МАУ "Централизованная библиотечная система Первомайского района" </t>
    </r>
    <r>
      <rPr>
        <sz val="10"/>
        <rFont val="Times New Roman"/>
        <family val="1"/>
      </rPr>
      <t xml:space="preserve">безв польз пом №9,11 площадью 107,2 кв.м. на втором этаже, </t>
    </r>
    <r>
      <rPr>
        <b/>
        <sz val="10"/>
        <color indexed="12"/>
        <rFont val="Times New Roman"/>
        <family val="1"/>
      </rPr>
      <t>расп 244-р от 18.07.2012 и расп о внесении изменений от 11.09.2012 №290-р</t>
    </r>
    <r>
      <rPr>
        <sz val="10"/>
        <color indexed="10"/>
        <rFont val="Times New Roman"/>
        <family val="1"/>
      </rPr>
      <t xml:space="preserve">
котельная в подвале (передана в Первомайское с/п)
</t>
    </r>
    <r>
      <rPr>
        <sz val="10"/>
        <rFont val="Times New Roman"/>
        <family val="1"/>
      </rPr>
      <t xml:space="preserve">передано в ОУ расп 149-р от 05.04.2016
№ 70-70/006-70/006/012/2016-329/1  от 22.07.2016  (Оперативное управление)  </t>
    </r>
  </si>
  <si>
    <r>
      <rPr>
        <b/>
        <sz val="10"/>
        <color indexed="10"/>
        <rFont val="Times New Roman"/>
        <family val="1"/>
      </rPr>
      <t>Оперативное управление у МАУ "ЦКС",</t>
    </r>
    <r>
      <rPr>
        <sz val="10"/>
        <rFont val="Times New Roman"/>
        <family val="1"/>
      </rPr>
      <t xml:space="preserve"> распоряжение Администрации Первомайского района № 616-р от 23.11.2021, акт приема-передачи от 23.11.2021, 70:12:0202001:1663-70/075/2021-4 от 25.11.2021</t>
    </r>
  </si>
  <si>
    <r>
      <t>МОУ ДОД ЦДОД</t>
    </r>
    <r>
      <rPr>
        <sz val="10"/>
        <color indexed="8"/>
        <rFont val="Times New Roman"/>
        <family val="1"/>
      </rPr>
      <t xml:space="preserve"> (безв польз с 19.02.2010 на 5 лет пл.131,10 кв.м. и 1/2 зал 59,2 кв.м. Р от 19.02.2010 №28-р)</t>
    </r>
    <r>
      <rPr>
        <b/>
        <sz val="10"/>
        <color indexed="8"/>
        <rFont val="Times New Roman"/>
        <family val="1"/>
      </rPr>
      <t xml:space="preserve">
дог ОУ № 33 от 14.06.2005  акт от 28.06.2010
№ 70-70-06/071/2013-176  от 28.02.2013  (Оперативное управление)
Распор 195-р от 28.06.2010 
передача в ОУ</t>
    </r>
  </si>
  <si>
    <r>
      <t>12.02.2007</t>
    </r>
    <r>
      <rPr>
        <sz val="10"/>
        <color indexed="8"/>
        <rFont val="Times New Roman"/>
        <family val="1"/>
      </rPr>
      <t xml:space="preserve">
29.03.2012</t>
    </r>
  </si>
  <si>
    <r>
      <t xml:space="preserve">70-70-06/010/2008-242 от 17.03.2008
</t>
    </r>
    <r>
      <rPr>
        <sz val="10"/>
        <color indexed="10"/>
        <rFont val="Times New Roman"/>
        <family val="1"/>
      </rPr>
      <t>70АБ 157067 от 17.03.2008</t>
    </r>
    <r>
      <rPr>
        <sz val="10"/>
        <color indexed="8"/>
        <rFont val="Times New Roman"/>
        <family val="1"/>
      </rPr>
      <t xml:space="preserve">
70-АВ 260351 от 16.06.2012</t>
    </r>
  </si>
  <si>
    <r>
      <t>Отдел культуры</t>
    </r>
    <r>
      <rPr>
        <sz val="10"/>
        <color indexed="10"/>
        <rFont val="Times New Roman"/>
        <family val="1"/>
      </rPr>
      <t xml:space="preserve"> (безв польз на неопределенный срок, пл.81,10 кв.м., пом №6,7,8,9, Y,YI; Расп №86-р от19.03.2012,  расп 86-р признать утратившим силу расп 7-р от 14.01.2013 о передаче в безв польз </t>
    </r>
    <r>
      <rPr>
        <sz val="10"/>
        <color indexed="8"/>
        <rFont val="Times New Roman"/>
        <family val="1"/>
      </rPr>
      <t xml:space="preserve"> 
</t>
    </r>
    <r>
      <rPr>
        <b/>
        <sz val="10"/>
        <color indexed="8"/>
        <rFont val="Times New Roman"/>
        <family val="1"/>
      </rPr>
      <t xml:space="preserve">МАУ "Первомайский районный краеведческий музей" </t>
    </r>
    <r>
      <rPr>
        <sz val="10"/>
        <color indexed="8"/>
        <rFont val="Times New Roman"/>
        <family val="1"/>
      </rPr>
      <t>от 15.10.2012 г. расп 7-р от 14.01.2013 безв польз 64,6 кв.м.</t>
    </r>
    <r>
      <rPr>
        <sz val="10"/>
        <rFont val="Times New Roman"/>
        <family val="1"/>
      </rPr>
      <t xml:space="preserve"> изменения в расп 7-р от 07.02.2013 №36-р площадь 81,10 кв.м. по дог. от 18.01.2013)
дог ОУ № 49 от 07.04.2006
от 07.04.2006 №83-р</t>
    </r>
  </si>
  <si>
    <r>
      <t>1306,5 (старый тех.паспорт)</t>
    </r>
    <r>
      <rPr>
        <sz val="10"/>
        <rFont val="Times New Roman"/>
        <family val="1"/>
      </rPr>
      <t xml:space="preserve">
1368,5</t>
    </r>
  </si>
  <si>
    <r>
      <t>20.04.2005</t>
    </r>
    <r>
      <rPr>
        <sz val="10"/>
        <rFont val="Times New Roman"/>
        <family val="1"/>
      </rPr>
      <t xml:space="preserve">
11.02.2011</t>
    </r>
  </si>
  <si>
    <r>
      <t xml:space="preserve">70-70-06/132/2010-739
</t>
    </r>
    <r>
      <rPr>
        <sz val="10"/>
        <rFont val="Times New Roman"/>
        <family val="1"/>
      </rPr>
      <t>от 15.09.2010</t>
    </r>
    <r>
      <rPr>
        <sz val="10"/>
        <color indexed="8"/>
        <rFont val="Times New Roman"/>
        <family val="1"/>
      </rPr>
      <t xml:space="preserve">
</t>
    </r>
    <r>
      <rPr>
        <sz val="10"/>
        <color indexed="10"/>
        <rFont val="Times New Roman"/>
        <family val="1"/>
      </rPr>
      <t>70-АВ 110500 от 15.09.2010</t>
    </r>
    <r>
      <rPr>
        <sz val="10"/>
        <color indexed="8"/>
        <rFont val="Times New Roman"/>
        <family val="1"/>
      </rPr>
      <t xml:space="preserve">
</t>
    </r>
    <r>
      <rPr>
        <sz val="10"/>
        <color indexed="10"/>
        <rFont val="Times New Roman"/>
        <family val="1"/>
      </rPr>
      <t>70-АВ 260058 от 29.05.2012</t>
    </r>
    <r>
      <rPr>
        <sz val="10"/>
        <color indexed="8"/>
        <rFont val="Times New Roman"/>
        <family val="1"/>
      </rPr>
      <t xml:space="preserve">
70-АВ 312703 от 29.11.2012</t>
    </r>
  </si>
  <si>
    <r>
      <t>МБУЗ "Первомайская ЦРБ"</t>
    </r>
    <r>
      <rPr>
        <sz val="10"/>
        <color indexed="8"/>
        <rFont val="Times New Roman"/>
        <family val="1"/>
      </rPr>
      <t xml:space="preserve"> дог безв польз №№ 13,14,15,16 на первом этаже, общей площадью 23,4 кв.м. </t>
    </r>
    <r>
      <rPr>
        <sz val="10"/>
        <rFont val="Times New Roman"/>
        <family val="1"/>
      </rPr>
      <t>Расп 63-р от 05.03.2013
передаточный акт от 24.01.2011
№ 70-70-06/015/2011-107  от 23.02.2011  
290-р от 22.09.2010 о передаче в ОУ РУО
9-р от 24.01.2011 "О передаче в д/сад Родничок";
Распоряжение №295-р от 14.09.2012 "О переводе из жилого в нежилое"</t>
    </r>
  </si>
  <si>
    <r>
      <rPr>
        <b/>
        <sz val="10"/>
        <color indexed="8"/>
        <rFont val="Times New Roman"/>
        <family val="1"/>
      </rPr>
      <t>В оперативном управлении у МБДОУ детский сад "Светлячок" Первомайского района</t>
    </r>
    <r>
      <rPr>
        <sz val="10"/>
        <color indexed="8"/>
        <rFont val="Times New Roman"/>
        <family val="1"/>
      </rPr>
      <t>, на основании распоряжения Администрации Первомайского района № 554-р от 07.12.2020 (внесение изменений № 532-ра от 18.10.2021), акт приеема-передачи от 16.12.2020 (доп.соглашение от 18.10.2021), запись регистрации 70:12:0203004:1348-70/075/2021-4 от 26.11.2021</t>
    </r>
  </si>
  <si>
    <r>
      <rPr>
        <b/>
        <sz val="10"/>
        <color indexed="8"/>
        <rFont val="Times New Roman"/>
        <family val="1"/>
      </rPr>
      <t>В оперативном управлении у МБДОУ детский сад "Светлячок" Первомайского района</t>
    </r>
    <r>
      <rPr>
        <sz val="10"/>
        <color indexed="8"/>
        <rFont val="Times New Roman"/>
        <family val="1"/>
      </rPr>
      <t>, на основании распоряжения Администрации Первомайского района № 554-р от 07.12.2020 (внесение изменений № 532-ра от 18.10.2021), акт приеема-передачи от 16.12.2020 (доп.соглашение от 18.10.2021), запись регистрации 70:12:0203004:1349-70/075/2021-4 от 29.11.2021</t>
    </r>
  </si>
  <si>
    <r>
      <rPr>
        <b/>
        <sz val="10"/>
        <color indexed="8"/>
        <rFont val="Times New Roman"/>
        <family val="1"/>
      </rPr>
      <t>В оперативном управлении у МБДОУ детский сад "Светлячок" Первомайского района</t>
    </r>
    <r>
      <rPr>
        <sz val="10"/>
        <color indexed="8"/>
        <rFont val="Times New Roman"/>
        <family val="1"/>
      </rPr>
      <t>, на основании распоряжения Администрации Первомайского района № 554-р от 07.12.2020 (внесение изменений № 532-ра от 18.10.2021), акт приеема-передачи от 16.12.2020 (доп.соглашение от 18.10.2021), запись регистрации 70:12:0203004:1347-70/075/2021-4 от 29.11.2021</t>
    </r>
  </si>
  <si>
    <r>
      <rPr>
        <b/>
        <sz val="10"/>
        <color indexed="8"/>
        <rFont val="Times New Roman"/>
        <family val="1"/>
      </rPr>
      <t>В оперативном управлении у МБДОУ детский сад "Светлячок" Первомайского района</t>
    </r>
    <r>
      <rPr>
        <sz val="10"/>
        <color indexed="8"/>
        <rFont val="Times New Roman"/>
        <family val="1"/>
      </rPr>
      <t>, на основании распоряжения Администрации Первомайского района № 554-р от 07.12.2020 (внесение изменений № 532-ра от 18.10.2021), акт приеема-передачи от 16.12.2020 (доп.соглашение от 18.10.2021), запись регистрации 70:12:0203004:134570/075/2021-4 от 29.11.2021</t>
    </r>
  </si>
  <si>
    <r>
      <rPr>
        <b/>
        <sz val="10"/>
        <color indexed="8"/>
        <rFont val="Times New Roman"/>
        <family val="1"/>
      </rPr>
      <t>В оперативном управлении у МБДОУ детский сад "Светлячок" Первомайского района</t>
    </r>
    <r>
      <rPr>
        <sz val="10"/>
        <color indexed="8"/>
        <rFont val="Times New Roman"/>
        <family val="1"/>
      </rPr>
      <t>, на основании распоряжения Администрации Первомайского района № 554-р от 07.12.2020 (внесение изменений № 532-ра от 18.10.2021), акт приеема-передачи от 16.12.2020 (доп.соглашение от 18.10.2021), запись регистрации 70:12:0203004:1346-70/075/2021-4 от 29.11.2021</t>
    </r>
  </si>
  <si>
    <t>Нежилое помещение гаража, 1979 года постройки</t>
  </si>
  <si>
    <t>Хозяйственное ведение у МУП "Редакция газеты "Заветы Ильича" акт от 14.04.2006 (№ 70-70-06/015/2011-118  от 24.02.2011), на основании постановления 
№ 89 от 14.04.2006 (О закреплении мун им-ва в хоз ведение);
Распоряжение 33-р от 20.02.2009 о разделении и возврате части помещения в казну;
Распоряжение от 15.02.2010 № 24-р о внес изм.
акт от 14.04.2006
№ 70-70-06/015/2011-118  от 24.02.2011  (Хозяйственное ведение)
Постановление 
№89 от 14.04.2006 (О закреплении мун им-ва в хоз ведение);
Распоряж 33-р от 20.02.2009 о разделении и возврате части помещения в казну;
Р от 15.02.2010 № 24-р о внес изм.</t>
  </si>
  <si>
    <r>
      <t xml:space="preserve">МБУЗ "Первомайская ЦРБ" </t>
    </r>
    <r>
      <rPr>
        <sz val="10"/>
        <color indexed="8"/>
        <rFont val="Times New Roman"/>
        <family val="1"/>
      </rPr>
      <t>(безв.польз.; с 25.04.06-1.03.07 пролонгация; 63 кв.м. ФАП)</t>
    </r>
    <r>
      <rPr>
        <sz val="10"/>
        <rFont val="Times New Roman"/>
        <family val="1"/>
      </rPr>
      <t xml:space="preserve"> без тех паспорта по схеме;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безвозмездное пользование на неопределенный срок для размещения ФАПа помещения № 43,44, YIII на первом этаже площадью 67,7 кв.м.) Расп Главы 49-р от 20.02.2013, дог безв польз от 20.03.2013))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 xml:space="preserve">МЦКС </t>
    </r>
    <r>
      <rPr>
        <sz val="10"/>
        <color indexed="8"/>
        <rFont val="Times New Roman"/>
        <family val="1"/>
      </rPr>
      <t xml:space="preserve">(безв. Пользование с 12.01.2007 пролонгация 280 кв. м.) </t>
    </r>
    <r>
      <rPr>
        <sz val="10"/>
        <color indexed="10"/>
        <rFont val="Times New Roman"/>
        <family val="1"/>
      </rPr>
      <t xml:space="preserve">без тех паспорта по схеме
</t>
    </r>
    <r>
      <rPr>
        <sz val="10"/>
        <rFont val="Times New Roman"/>
        <family val="1"/>
      </rPr>
      <t>дог ОУ № 40 от 25.10.2005, акт от 23.05.2006   акт от 13.11.2013
расп 454-р от 29.08.2016 о передаче в ОУ</t>
    </r>
  </si>
  <si>
    <r>
      <rPr>
        <b/>
        <sz val="10"/>
        <color indexed="8"/>
        <rFont val="Times New Roman"/>
        <family val="1"/>
      </rPr>
      <t>Оперативное упраление у МАУ "ЦБС"</t>
    </r>
    <r>
      <rPr>
        <sz val="10"/>
        <color indexed="8"/>
        <rFont val="Times New Roman"/>
        <family val="1"/>
      </rPr>
      <t xml:space="preserve"> на основании распоряжения Администрации Первомайского района от 09.09.2021 № 476-р, акт приема-передачи от 10.09.2021, запись регистрации 70:12:0100002:435-70/075/2021</t>
    </r>
  </si>
  <si>
    <r>
      <rPr>
        <b/>
        <sz val="10"/>
        <color indexed="10"/>
        <rFont val="Times New Roman"/>
        <family val="1"/>
      </rPr>
      <t>Оперативное управление у МАУ "ЦБС",</t>
    </r>
    <r>
      <rPr>
        <sz val="10"/>
        <rFont val="Times New Roman"/>
        <family val="1"/>
      </rPr>
      <t xml:space="preserve"> распоряжение Администрации Первомайского района № 615-р от 23.11.2021, акт приема-передачи от 23.11.2021, запись регистрации 70:12:0202001:1664-70/075/2021-4 от 02.12.2021</t>
    </r>
  </si>
  <si>
    <t>Нежилое здание школы, 1989 года постройки</t>
  </si>
  <si>
    <t>Томская область, Первомайский район, с. Апсагачево, ул. Дорожная, 1</t>
  </si>
  <si>
    <t>70-70-06/072/2008-749
от 30.11.2008
70АБ 261596 от 30.11.2008</t>
  </si>
  <si>
    <t>Выписка из реестра муниципальной собственности Первомайского района № 525 от 30.06.2008, Решение Президиума Малого Совета Первомайского районного Совета народных депутатов № 53 ОТ 28.05.1993, Постановление Верховного Совета РФ № 3020-1 от 27.12.1991</t>
  </si>
  <si>
    <t>дог ОУ № 29 от 16.09.2004
акт от 16.12.2005
акт о передаче от 31.07.2013
№ 70-70-06/038/2014-211  от 20.02.2014
405-р от 16.12.2005
расп 233-р от 31.07.2013 
передано в казну Распоряжение от 08.09.2016 №482-р</t>
  </si>
  <si>
    <t>Дом культуры, 1983 года постройки</t>
  </si>
  <si>
    <t>Томская область, Первомйаский район, д. Уйданово, ул. Центральная, 37</t>
  </si>
  <si>
    <t>70-70-06/009/2007-184 от 07.03.2007
70АБ 038838 от 07.03.2007</t>
  </si>
  <si>
    <t>Решение Президиума Малого Совета Первомайского овета народных депутатов № 53 от 28.05.1993, Постановление Верховного Совета РФ № 3020-1 от 27.12.1991, Выписка из реестра муниципальной собственности Первомайского района № 36 от 01.02.2007</t>
  </si>
  <si>
    <t>акт 25.04.2006 
Расп 107-р от 25.04.2006 г.
Пост Администрации №307 от 30.12.2011
Пост Админ 298 от 29.12.2011
70 АВ 314226 от 26.09.2012 
запись регистрации 
№ 70-70-06/083/2012-959</t>
  </si>
  <si>
    <t>Автомобиль грузовой ГАЗ-3302</t>
  </si>
  <si>
    <t>идентификационный номер (VIN) Х9633020072224587, 2007 г.в.</t>
  </si>
  <si>
    <t>К461АН70</t>
  </si>
  <si>
    <t>Марка, модель</t>
  </si>
  <si>
    <t>Год 
изготовления/идентификационный номер (VIN)</t>
  </si>
  <si>
    <t>Государственный регистрационный номер</t>
  </si>
  <si>
    <t>Начисленная амортизация (руб.)</t>
  </si>
  <si>
    <t>Остаточная стоимость (руб.)</t>
  </si>
  <si>
    <t>Реквизиты документа-основания возникновения права собственности на недвижимое имущество</t>
  </si>
  <si>
    <t>Дата возникновения права собственности на движимое имущество</t>
  </si>
  <si>
    <t>Реквизиты документа-основания возникновения права собственности на движимое имущество</t>
  </si>
  <si>
    <t>передан в отдел культуры в 2012 г. 
расп 26-р от 01.02.2012; 
Расп 256-р от 27.07.2012 вернули от отдела культуры в администрацию
расп 181-р от 04.06.2014 о передаче в казну для продажи</t>
  </si>
  <si>
    <t>передан в отдел культуры расп 
26-р от 01.02.2012
расп 256-р от 27.07.2012 вернули в администрацию</t>
  </si>
  <si>
    <r>
      <t>2012</t>
    </r>
    <r>
      <rPr>
        <sz val="11"/>
        <color indexed="8"/>
        <rFont val="Times New Roman"/>
        <family val="1"/>
      </rPr>
      <t xml:space="preserve">
Х89222335СОFD1044</t>
    </r>
  </si>
  <si>
    <r>
      <rPr>
        <sz val="11"/>
        <color indexed="10"/>
        <rFont val="Times New Roman"/>
        <family val="1"/>
      </rPr>
      <t>461,7</t>
    </r>
    <r>
      <rPr>
        <sz val="11"/>
        <color indexed="8"/>
        <rFont val="Times New Roman"/>
        <family val="1"/>
      </rPr>
      <t xml:space="preserve">
171,9</t>
    </r>
  </si>
  <si>
    <r>
      <rPr>
        <sz val="11"/>
        <color indexed="10"/>
        <rFont val="Times New Roman"/>
        <family val="1"/>
      </rPr>
      <t xml:space="preserve">81,4
</t>
    </r>
    <r>
      <rPr>
        <sz val="11"/>
        <rFont val="Times New Roman"/>
        <family val="1"/>
      </rPr>
      <t>0,00</t>
    </r>
  </si>
  <si>
    <r>
      <t xml:space="preserve">передан в ОУ Первомайской школе, расп Главы от 29.11.2011 403-р;
</t>
    </r>
    <r>
      <rPr>
        <b/>
        <sz val="11"/>
        <rFont val="Times New Roman"/>
        <family val="1"/>
      </rPr>
      <t>отказ от ОУ в казну  для продажи расп 297-р от 16.09.2014</t>
    </r>
  </si>
  <si>
    <r>
      <t>передан в казну для 
передачи в Первомайское с/п расп 226-р от 11.07.2012</t>
    </r>
    <r>
      <rPr>
        <b/>
        <sz val="11"/>
        <rFont val="Times New Roman"/>
        <family val="1"/>
      </rPr>
      <t xml:space="preserve"> РД 157 от 26.07.2012 о передаче в Перв с/п дог 10/12 от 30.07.2012</t>
    </r>
  </si>
  <si>
    <r>
      <t xml:space="preserve">передан в казну для передачи в
 Комсомольское с/п </t>
    </r>
    <r>
      <rPr>
        <b/>
        <sz val="11"/>
        <rFont val="Times New Roman"/>
        <family val="1"/>
      </rPr>
      <t>расп Главы 19.09.2012 №303-р, РД 173 от 27.09.2012 дог пож 12/12 от 27.09.2012</t>
    </r>
  </si>
  <si>
    <r>
      <t>О 349 МР 70</t>
    </r>
    <r>
      <rPr>
        <sz val="11"/>
        <color indexed="8"/>
        <rFont val="Times New Roman"/>
        <family val="1"/>
      </rPr>
      <t xml:space="preserve">
К 733 ОР 70</t>
    </r>
  </si>
  <si>
    <r>
      <t xml:space="preserve">М 636СМ
</t>
    </r>
    <r>
      <rPr>
        <sz val="11"/>
        <rFont val="Times New Roman"/>
        <family val="1"/>
      </rPr>
      <t>Р686ВС70</t>
    </r>
  </si>
  <si>
    <r>
      <rPr>
        <sz val="11"/>
        <color indexed="10"/>
        <rFont val="Times New Roman"/>
        <family val="1"/>
      </rPr>
      <t>55,64</t>
    </r>
    <r>
      <rPr>
        <sz val="11"/>
        <color indexed="8"/>
        <rFont val="Times New Roman"/>
        <family val="1"/>
      </rPr>
      <t xml:space="preserve">
0</t>
    </r>
  </si>
  <si>
    <r>
      <rPr>
        <sz val="11"/>
        <color indexed="10"/>
        <rFont val="Times New Roman"/>
        <family val="1"/>
      </rPr>
      <t xml:space="preserve">107,65
</t>
    </r>
    <r>
      <rPr>
        <sz val="11"/>
        <rFont val="Times New Roman"/>
        <family val="1"/>
      </rPr>
      <t>0</t>
    </r>
  </si>
  <si>
    <r>
      <rPr>
        <sz val="11"/>
        <color indexed="10"/>
        <rFont val="Times New Roman"/>
        <family val="1"/>
      </rPr>
      <t>56,79</t>
    </r>
    <r>
      <rPr>
        <sz val="11"/>
        <color indexed="8"/>
        <rFont val="Times New Roman"/>
        <family val="1"/>
      </rPr>
      <t xml:space="preserve">
0</t>
    </r>
  </si>
  <si>
    <r>
      <rPr>
        <sz val="11"/>
        <color indexed="10"/>
        <rFont val="Times New Roman"/>
        <family val="1"/>
      </rPr>
      <t>УАЗ 396252-03</t>
    </r>
    <r>
      <rPr>
        <sz val="11"/>
        <rFont val="Times New Roman"/>
        <family val="1"/>
      </rPr>
      <t xml:space="preserve">
ГАЗ 322174</t>
    </r>
  </si>
  <si>
    <r>
      <rPr>
        <sz val="11"/>
        <color indexed="10"/>
        <rFont val="Times New Roman"/>
        <family val="1"/>
      </rPr>
      <t>248,65</t>
    </r>
    <r>
      <rPr>
        <sz val="11"/>
        <color indexed="8"/>
        <rFont val="Times New Roman"/>
        <family val="1"/>
      </rPr>
      <t xml:space="preserve">
46,28</t>
    </r>
  </si>
  <si>
    <r>
      <rPr>
        <sz val="11"/>
        <color indexed="10"/>
        <rFont val="Times New Roman"/>
        <family val="1"/>
      </rPr>
      <t>431,99</t>
    </r>
    <r>
      <rPr>
        <sz val="11"/>
        <color indexed="8"/>
        <rFont val="Times New Roman"/>
        <family val="1"/>
      </rPr>
      <t xml:space="preserve">
84,53</t>
    </r>
  </si>
  <si>
    <r>
      <rPr>
        <sz val="11"/>
        <color indexed="10"/>
        <rFont val="Times New Roman"/>
        <family val="1"/>
      </rPr>
      <t>696,05</t>
    </r>
    <r>
      <rPr>
        <sz val="11"/>
        <color indexed="8"/>
        <rFont val="Times New Roman"/>
        <family val="1"/>
      </rPr>
      <t xml:space="preserve">
307,08</t>
    </r>
  </si>
  <si>
    <r>
      <t xml:space="preserve">передан в ОУ Первомайской школе, расп Главы от 29.11.2011 403-р;
</t>
    </r>
    <r>
      <rPr>
        <b/>
        <sz val="11"/>
        <color indexed="12"/>
        <rFont val="Times New Roman"/>
        <family val="1"/>
      </rPr>
      <t>Отказ от ОУ в казну расп февр 2013</t>
    </r>
  </si>
  <si>
    <r>
      <t xml:space="preserve">Расп Главы от 25.07.2012 г. № 252-р "О предоставлении мун. Преференции НП Бизнес-Центр" передан в безвозмездное пользование НП Первомайский Бизнес-Центр на неопределенный срок, дог  безв польз от 25.07.2012 г., решение ФАС от 19.07.2012 № Ар/4743 ПТС 70НО081010
</t>
    </r>
    <r>
      <rPr>
        <b/>
        <sz val="11"/>
        <color indexed="12"/>
        <rFont val="Times New Roman"/>
        <family val="1"/>
      </rPr>
      <t>Расп о списании (расторжении дог) 18.03.2013 №82-р, согл о раст, акт о возврате</t>
    </r>
  </si>
  <si>
    <r>
      <t xml:space="preserve">расп  Администрации Томской области
 от 16.11.2012 №1018-ра «О передаче государственного имущества», договор пожертвования от 16.11.2012 №386/12, </t>
    </r>
    <r>
      <rPr>
        <b/>
        <sz val="11"/>
        <rFont val="Times New Roman"/>
        <family val="1"/>
      </rPr>
      <t>расп Главы 395-р от 28.11.12</t>
    </r>
  </si>
  <si>
    <r>
      <t xml:space="preserve">передан в казну для передачи в
 Комсомольское с/п </t>
    </r>
    <r>
      <rPr>
        <b/>
        <sz val="11"/>
        <rFont val="Times New Roman"/>
        <family val="1"/>
      </rPr>
      <t>расп Главы 19.09.2012 №303-р, РД 173 от 27.09.2012, дог пож12/12 от 27.09.2012</t>
    </r>
  </si>
  <si>
    <r>
      <t xml:space="preserve">расп Департамента по УГС №3 от 09.01.2013
 дог пожертвования 08/13 от 09.01.2013
 акт передачи от 09.01.2013
 </t>
    </r>
    <r>
      <rPr>
        <b/>
        <sz val="11"/>
        <rFont val="Times New Roman"/>
        <family val="1"/>
      </rPr>
      <t>Расп Главы 11.02.2013 №38-р</t>
    </r>
  </si>
  <si>
    <r>
      <t xml:space="preserve">расп Департамента по УГС №3 от 09.01.2013
 дог пожертвования 08/13 от 09.01.2013
 акт передачи от 09.01.2013
</t>
    </r>
    <r>
      <rPr>
        <b/>
        <sz val="11"/>
        <color indexed="8"/>
        <rFont val="Times New Roman"/>
        <family val="1"/>
      </rPr>
      <t xml:space="preserve"> Расп Главы 11.02.2013 №38-р</t>
    </r>
  </si>
  <si>
    <r>
      <t xml:space="preserve">расп Департамента по УГС №845 от 05.11.2013
дог пожертвования 318/13 от 10.12.2013, акт передачи от 10.12.2013
</t>
    </r>
    <r>
      <rPr>
        <b/>
        <sz val="11"/>
        <color indexed="8"/>
        <rFont val="Times New Roman"/>
        <family val="1"/>
      </rPr>
      <t>Расп Адм от 27.12.2013 №430-р</t>
    </r>
  </si>
  <si>
    <r>
      <t xml:space="preserve">передан в отдел культуры в 2012 г. 
расп 26-р от 01.02.2012; 
Расп 256-р от 27.07.2012 вернули от отдела культуры в администрацию
расп 181-р от 04.06.2014 о передаче в казну для продажи
</t>
    </r>
    <r>
      <rPr>
        <sz val="11"/>
        <color indexed="10"/>
        <rFont val="Times New Roman"/>
        <family val="1"/>
      </rPr>
      <t>Продано ч/з аукцион 16.04.2015</t>
    </r>
  </si>
  <si>
    <r>
      <t>ПТС № 52 КВ 915680, идентификационный номер (VIN) Х</t>
    </r>
    <r>
      <rPr>
        <sz val="11"/>
        <rFont val="Times New Roman"/>
        <family val="1"/>
      </rPr>
      <t>I</t>
    </r>
    <r>
      <rPr>
        <sz val="11"/>
        <color indexed="8"/>
        <rFont val="Times New Roman"/>
        <family val="1"/>
      </rPr>
      <t>М32050R10007895, модель, № двигателя ЗМЗ523400 11027246, кузов № 10007895, цвет кузова бело-кр., год изготовления 2001, дата выдачи паспорта 23 октября 2001 г.</t>
    </r>
  </si>
  <si>
    <r>
      <t xml:space="preserve">принят в казну для продажи (расп. От 23.01.2018 № 38-р)                 </t>
    </r>
    <r>
      <rPr>
        <sz val="11"/>
        <rFont val="Times New Roman"/>
        <family val="1"/>
      </rPr>
      <t>Принят в казну распр.  №38 - р от 23.01.2018</t>
    </r>
    <r>
      <rPr>
        <sz val="11"/>
        <color indexed="10"/>
        <rFont val="Times New Roman"/>
        <family val="1"/>
      </rPr>
      <t xml:space="preserve">                                              </t>
    </r>
    <r>
      <rPr>
        <sz val="11"/>
        <rFont val="Times New Roman"/>
        <family val="1"/>
      </rPr>
      <t>Отдан по договору пожертвования в Комсомольское с/п. ( распор. №483 -р от  16.07.2018)</t>
    </r>
  </si>
  <si>
    <t>Дата прекращения права собственности на движимое имущество</t>
  </si>
  <si>
    <t>Реквизиты документа-основания прекращения права собственности на движимое имущество</t>
  </si>
  <si>
    <t>Распоряжение Администрации Первомайского района № 669-ра от 20.12.2021, Договор пожертвования № 132/21 от 22.12.2021 (из казны ТО)</t>
  </si>
  <si>
    <t>Реквизиты документа-основания закрепления права оперативного управления</t>
  </si>
  <si>
    <t>Реквизиты документа-основания прекращения права оперативного управления</t>
  </si>
  <si>
    <t>Сведения об установленных в отношении муниципального движимого имущества ограничениях (обременениях), основание и дата возникновения и прекращения.
(пользователи (арендаторы), вид использования (аренда, безвозмездное пользование), срок договора)</t>
  </si>
  <si>
    <t>Раздел 2. Муниципальное движимое имущество (транспортные средства).</t>
  </si>
  <si>
    <t>РФ, Томская область, Первомайский муниципальный район, Первомайское сельское поселение, с. Первомайское, ул. Школьная, д. 1А</t>
  </si>
  <si>
    <t>70:12:0203004:1623-70/075/2019-3 от 23.12.2019</t>
  </si>
  <si>
    <t>РФ, Томская область, Первомайский муниципальный район, Первомайское сельское поселение, с. Первомайское, ул. Школьная, сооружение 1</t>
  </si>
  <si>
    <t>70:12:0203004:1619</t>
  </si>
  <si>
    <t>протяженностью 63 метра</t>
  </si>
  <si>
    <t>70:12:0203004:1619-70/075/2019-3 от 23.12.2019</t>
  </si>
  <si>
    <t>Водопровод и противопожарный водопровод с 3-мя пожарными резервуарами V=100м3 и ВНС, 2019 года завершения строительства</t>
  </si>
  <si>
    <t>Линейное сооружение теплоснабжения, 2019 года завершения строительства</t>
  </si>
  <si>
    <t>Нежилое здание (Корпус № 2 детского сада "Светлячок", расположенный по адресу: ул. Школьная, с. Первомайское, Первомайский район, Томская область), 2019 года завершения строительства</t>
  </si>
  <si>
    <t>РФ, Томская область, Первомайский муниципальный район, Первомайское сельское поселение, с. Первомайское, ул. Школьная, сооружение 2</t>
  </si>
  <si>
    <t>70:12:0203004:1620</t>
  </si>
  <si>
    <t>протяженностью 192 метра</t>
  </si>
  <si>
    <t>70:12:0203004:162070/075/2019-3 от 23.12.2019</t>
  </si>
  <si>
    <t>Линейное сооружение электрических сетей и сетей освещения, 2019 года завершения строительства</t>
  </si>
  <si>
    <t>РФ, Томская область, Первомайский муниципальный район, Первомайское сельское поселение, с. Первомайское, ул. Школьная, сооружение 3</t>
  </si>
  <si>
    <t>70:12:0203004:1622</t>
  </si>
  <si>
    <t>протяженностью 420 метра</t>
  </si>
  <si>
    <t>70:12:0203004:1622-70/075/2019-3 от 23.12.2019</t>
  </si>
  <si>
    <t>70:12:0203004:1621-70/075/2019-3 от 23.12.2019</t>
  </si>
  <si>
    <t>70:12:0203004:1621</t>
  </si>
  <si>
    <t>протяженностью 48 метра</t>
  </si>
  <si>
    <t>РФ, Томская область, Первомайский муниципальный район, Первомайское сельское поселение, с. Первомайское, ул. Школьная, сооружение 4</t>
  </si>
  <si>
    <t>линейное сооружение канализации с выгребом объемом 50м3, 2019 года завершение строительства</t>
  </si>
  <si>
    <t>2006 / XTA21074072466829</t>
  </si>
  <si>
    <t>ВАЗ-21074, LADA 2107</t>
  </si>
  <si>
    <t>Нежилое помещение</t>
  </si>
  <si>
    <t>Договор купли-продажи (выкупа) объекта от 11.11.2015, акт приема-передачи от 20.12.2019</t>
  </si>
  <si>
    <t>Нежилое здание (Дошкольное образовательное учреждение на 145 мест), 2015 года ввода в эксплуатацию по завершению строительства</t>
  </si>
  <si>
    <t>Российская Федерация, Томская область, Первомайский район, муниципальное образование Первомайское сельское поселение, с. Первомайское, ул. Школьная, д. 1</t>
  </si>
  <si>
    <t>70:12:0203004:1342</t>
  </si>
  <si>
    <t>70:12:0203004:1342-70/075/2019-5 от 23.12.2019</t>
  </si>
  <si>
    <r>
      <t>В оперативном управлении у МБДОУ детский сад "Светлячок" Первомайского района, на основании распоряжения Администрации Первомайского района № 554-р от 07.12.2020, акт приеема-передачи от 16.12.2020,</t>
    </r>
    <r>
      <rPr>
        <sz val="10"/>
        <color indexed="10"/>
        <rFont val="Times New Roman"/>
        <family val="1"/>
      </rPr>
      <t xml:space="preserve"> запись регистрации</t>
    </r>
    <r>
      <rPr>
        <sz val="10"/>
        <color indexed="8"/>
        <rFont val="Times New Roman"/>
        <family val="1"/>
      </rPr>
      <t xml:space="preserve"> </t>
    </r>
  </si>
  <si>
    <t>Сведения об установленных в отношении муниципального недвижимого имущества ограничениях (обременениях), основание и дата возникновения и прекращения.
Пользователи (арендаторы), вид использования (аренда, безвозмездное пользование), срок договора, площадь, кв.м.)</t>
  </si>
  <si>
    <t xml:space="preserve">
акт от 26.04.2010    
не требуется, т.к. временное сооружение</t>
  </si>
  <si>
    <r>
      <t xml:space="preserve">МБУЗ "Первомайская ЦРБ" </t>
    </r>
    <r>
      <rPr>
        <sz val="10"/>
        <color indexed="8"/>
        <rFont val="Times New Roman"/>
        <family val="1"/>
      </rPr>
      <t xml:space="preserve">(дог </t>
    </r>
    <r>
      <rPr>
        <sz val="10"/>
        <rFont val="Times New Roman"/>
        <family val="1"/>
      </rPr>
      <t>безв пользование от 11.03.2013 на неопределенный срок для размещения Сергеевского ФАПа помещения 46,47,48,49,50,51,52,53,54,55,56,57,58,59,60,61 общей площадью 118,7 кв.м. Расп главы 55-р от 05.03.2013)
дог ОУ № 42 от 01.12.2005
2013,5 кв.м.
 № 70-70-06/047/2013-231  от 18.02.2013
405-р от 16.12.2005</t>
    </r>
  </si>
  <si>
    <t xml:space="preserve"> доп.согл от 1.03.2006
нет зарегистрированного права
405-р от 16.12.2005</t>
  </si>
  <si>
    <t>Реестр муниципального имущества муниципального образования "Первомайский район"</t>
  </si>
  <si>
    <t>Раздел 1. Муниципальное недвижимое имущество</t>
  </si>
  <si>
    <t>по состоянию на 01.01.2022 г.</t>
  </si>
  <si>
    <t>Раздел 1. Муниципальное недвижимое имущество (дороги)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</si>
</sst>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m\ d\,\ yyyy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mmm/yyyy"/>
    <numFmt numFmtId="190" formatCode="[$-FC19]d\ mmmm\ yyyy\ &quot;г.&quot;"/>
    <numFmt numFmtId="191" formatCode="000000"/>
    <numFmt numFmtId="192" formatCode="dd/mm/yy;@"/>
    <numFmt numFmtId="193" formatCode="d/m/yy;@"/>
    <numFmt numFmtId="194" formatCode="#,##0.00_р_."/>
    <numFmt numFmtId="195" formatCode="#,##0.0"/>
    <numFmt numFmtId="196" formatCode="#,##0.000"/>
    <numFmt numFmtId="197" formatCode="* _-#,##0&quot;р.&quot;;* \-#,##0&quot;р.&quot;;* _-&quot;-&quot;&quot;р.&quot;;@"/>
    <numFmt numFmtId="198" formatCode="* #,##0;* \-#,##0;* &quot;-&quot;;@"/>
    <numFmt numFmtId="199" formatCode="* _-#,##0.00&quot;р.&quot;;* \-#,##0.00&quot;р.&quot;;* _-&quot;-&quot;??&quot;р.&quot;;@"/>
    <numFmt numFmtId="200" formatCode="* #,##0.00;* \-#,##0.00;* &quot;-&quot;??;@"/>
    <numFmt numFmtId="201" formatCode="\$#,##0_);\(\$#,##0\)"/>
    <numFmt numFmtId="202" formatCode="\$#,##0_);[Red]\(\$#,##0\)"/>
    <numFmt numFmtId="203" formatCode="\$#,##0.00_);\(\$#,##0.00\)"/>
    <numFmt numFmtId="204" formatCode="\$#,##0.00_);[Red]\(\$#,##0.00\)"/>
    <numFmt numFmtId="205" formatCode="0000"/>
    <numFmt numFmtId="206" formatCode="#,##0.00\ &quot;₽&quot;"/>
  </numFmts>
  <fonts count="88">
    <font>
      <sz val="10"/>
      <color indexed="8"/>
      <name val="MS Sans Serif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i/>
      <sz val="10"/>
      <color indexed="8"/>
      <name val="Times New Roman Cyr"/>
      <family val="0"/>
    </font>
    <font>
      <u val="single"/>
      <sz val="10"/>
      <color indexed="36"/>
      <name val="Arial Cyr"/>
      <family val="0"/>
    </font>
    <font>
      <sz val="8"/>
      <name val="MS Sans Serif"/>
      <family val="2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10"/>
      <color indexed="12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10"/>
      <name val="MS Sans Serif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MS Sans Serif"/>
      <family val="2"/>
    </font>
    <font>
      <sz val="7"/>
      <color indexed="8"/>
      <name val="MS Sans Serif"/>
      <family val="2"/>
    </font>
    <font>
      <sz val="9"/>
      <color indexed="8"/>
      <name val="Times New Roman"/>
      <family val="1"/>
    </font>
    <font>
      <b/>
      <sz val="8"/>
      <color indexed="8"/>
      <name val="MS Sans Serif"/>
      <family val="2"/>
    </font>
    <font>
      <sz val="8.5"/>
      <name val="MS Sans Serif"/>
      <family val="2"/>
    </font>
    <font>
      <b/>
      <sz val="8.5"/>
      <color indexed="12"/>
      <name val="MS Sans Serif"/>
      <family val="2"/>
    </font>
    <font>
      <sz val="8"/>
      <name val="Arial Cyr"/>
      <family val="0"/>
    </font>
    <font>
      <sz val="8.5"/>
      <color indexed="12"/>
      <name val="MS Sans Serif"/>
      <family val="2"/>
    </font>
    <font>
      <sz val="8.5"/>
      <color indexed="10"/>
      <name val="MS Sans Serif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39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46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56"/>
      <name val="Times New Roman"/>
      <family val="1"/>
    </font>
    <font>
      <sz val="11"/>
      <color indexed="57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MS Sans Serif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343434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3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7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wrapText="1"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36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4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0" fontId="0" fillId="37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right" wrapText="1"/>
    </xf>
    <xf numFmtId="14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0" fontId="16" fillId="0" borderId="10" xfId="0" applyFont="1" applyFill="1" applyBorder="1" applyAlignment="1">
      <alignment/>
    </xf>
    <xf numFmtId="14" fontId="16" fillId="0" borderId="10" xfId="0" applyNumberFormat="1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7" borderId="12" xfId="0" applyFont="1" applyFill="1" applyBorder="1" applyAlignment="1">
      <alignment horizontal="right" vertical="center"/>
    </xf>
    <xf numFmtId="0" fontId="7" fillId="37" borderId="0" xfId="0" applyFont="1" applyFill="1" applyAlignment="1">
      <alignment/>
    </xf>
    <xf numFmtId="0" fontId="0" fillId="37" borderId="12" xfId="0" applyFont="1" applyFill="1" applyBorder="1" applyAlignment="1">
      <alignment horizontal="center" vertical="center"/>
    </xf>
    <xf numFmtId="14" fontId="12" fillId="0" borderId="10" xfId="0" applyNumberFormat="1" applyFont="1" applyBorder="1" applyAlignment="1">
      <alignment/>
    </xf>
    <xf numFmtId="0" fontId="0" fillId="37" borderId="0" xfId="0" applyFont="1" applyFill="1" applyAlignment="1">
      <alignment/>
    </xf>
    <xf numFmtId="0" fontId="12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4" fontId="0" fillId="37" borderId="10" xfId="0" applyNumberFormat="1" applyFill="1" applyBorder="1" applyAlignment="1">
      <alignment/>
    </xf>
    <xf numFmtId="0" fontId="20" fillId="0" borderId="10" xfId="0" applyFont="1" applyFill="1" applyBorder="1" applyAlignment="1">
      <alignment wrapText="1"/>
    </xf>
    <xf numFmtId="14" fontId="16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13" fillId="0" borderId="13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3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37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0" fontId="13" fillId="37" borderId="10" xfId="0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37" borderId="0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12" fillId="37" borderId="10" xfId="0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0" fillId="38" borderId="0" xfId="0" applyFont="1" applyFill="1" applyBorder="1" applyAlignment="1">
      <alignment/>
    </xf>
    <xf numFmtId="0" fontId="13" fillId="38" borderId="0" xfId="0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196" fontId="0" fillId="0" borderId="10" xfId="0" applyNumberFormat="1" applyFill="1" applyBorder="1" applyAlignment="1">
      <alignment/>
    </xf>
    <xf numFmtId="1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13" fillId="0" borderId="15" xfId="0" applyFont="1" applyFill="1" applyBorder="1" applyAlignment="1">
      <alignment wrapText="1"/>
    </xf>
    <xf numFmtId="4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13" fillId="0" borderId="15" xfId="0" applyFont="1" applyFill="1" applyBorder="1" applyAlignment="1">
      <alignment wrapText="1"/>
    </xf>
    <xf numFmtId="0" fontId="13" fillId="0" borderId="14" xfId="0" applyFont="1" applyFill="1" applyBorder="1" applyAlignment="1">
      <alignment/>
    </xf>
    <xf numFmtId="0" fontId="13" fillId="39" borderId="10" xfId="0" applyFont="1" applyFill="1" applyBorder="1" applyAlignment="1">
      <alignment vertical="top" wrapText="1"/>
    </xf>
    <xf numFmtId="196" fontId="13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196" fontId="0" fillId="37" borderId="10" xfId="0" applyNumberFormat="1" applyFill="1" applyBorder="1" applyAlignment="1">
      <alignment/>
    </xf>
    <xf numFmtId="0" fontId="13" fillId="37" borderId="10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0" fontId="22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/>
    </xf>
    <xf numFmtId="0" fontId="22" fillId="37" borderId="10" xfId="0" applyFont="1" applyFill="1" applyBorder="1" applyAlignment="1">
      <alignment wrapText="1"/>
    </xf>
    <xf numFmtId="4" fontId="18" fillId="37" borderId="10" xfId="0" applyNumberFormat="1" applyFont="1" applyFill="1" applyBorder="1" applyAlignment="1">
      <alignment/>
    </xf>
    <xf numFmtId="0" fontId="22" fillId="37" borderId="10" xfId="0" applyFont="1" applyFill="1" applyBorder="1" applyAlignment="1">
      <alignment/>
    </xf>
    <xf numFmtId="0" fontId="18" fillId="37" borderId="0" xfId="0" applyFont="1" applyFill="1" applyAlignment="1">
      <alignment/>
    </xf>
    <xf numFmtId="0" fontId="23" fillId="0" borderId="10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6" fillId="35" borderId="10" xfId="0" applyFont="1" applyFill="1" applyBorder="1" applyAlignment="1">
      <alignment/>
    </xf>
    <xf numFmtId="0" fontId="16" fillId="35" borderId="10" xfId="0" applyFont="1" applyFill="1" applyBorder="1" applyAlignment="1">
      <alignment wrapText="1"/>
    </xf>
    <xf numFmtId="14" fontId="16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16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10" xfId="0" applyFont="1" applyFill="1" applyBorder="1" applyAlignment="1">
      <alignment/>
    </xf>
    <xf numFmtId="0" fontId="24" fillId="0" borderId="13" xfId="0" applyFont="1" applyBorder="1" applyAlignment="1">
      <alignment horizontal="left" vertical="top" wrapText="1"/>
    </xf>
    <xf numFmtId="14" fontId="13" fillId="0" borderId="10" xfId="0" applyNumberFormat="1" applyFont="1" applyFill="1" applyBorder="1" applyAlignment="1">
      <alignment wrapText="1"/>
    </xf>
    <xf numFmtId="14" fontId="13" fillId="0" borderId="13" xfId="0" applyNumberFormat="1" applyFont="1" applyFill="1" applyBorder="1" applyAlignment="1">
      <alignment wrapText="1"/>
    </xf>
    <xf numFmtId="14" fontId="13" fillId="0" borderId="13" xfId="0" applyNumberFormat="1" applyFont="1" applyFill="1" applyBorder="1" applyAlignment="1">
      <alignment/>
    </xf>
    <xf numFmtId="0" fontId="13" fillId="37" borderId="13" xfId="0" applyFont="1" applyFill="1" applyBorder="1" applyAlignment="1">
      <alignment/>
    </xf>
    <xf numFmtId="14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3" fillId="38" borderId="10" xfId="0" applyFont="1" applyFill="1" applyBorder="1" applyAlignment="1">
      <alignment/>
    </xf>
    <xf numFmtId="0" fontId="23" fillId="37" borderId="10" xfId="0" applyFont="1" applyFill="1" applyBorder="1" applyAlignment="1">
      <alignment/>
    </xf>
    <xf numFmtId="0" fontId="22" fillId="0" borderId="13" xfId="0" applyFont="1" applyFill="1" applyBorder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 indent="4"/>
    </xf>
    <xf numFmtId="0" fontId="22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/>
    </xf>
    <xf numFmtId="17" fontId="13" fillId="37" borderId="10" xfId="0" applyNumberFormat="1" applyFont="1" applyFill="1" applyBorder="1" applyAlignment="1">
      <alignment/>
    </xf>
    <xf numFmtId="14" fontId="13" fillId="35" borderId="10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right" wrapText="1"/>
    </xf>
    <xf numFmtId="0" fontId="24" fillId="0" borderId="16" xfId="0" applyFont="1" applyFill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 indent="4"/>
    </xf>
    <xf numFmtId="0" fontId="22" fillId="0" borderId="16" xfId="0" applyFont="1" applyFill="1" applyBorder="1" applyAlignment="1">
      <alignment horizontal="right" wrapText="1"/>
    </xf>
    <xf numFmtId="0" fontId="22" fillId="0" borderId="11" xfId="0" applyFont="1" applyFill="1" applyBorder="1" applyAlignment="1">
      <alignment horizontal="right"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3" fillId="0" borderId="11" xfId="0" applyFont="1" applyBorder="1" applyAlignment="1">
      <alignment/>
    </xf>
    <xf numFmtId="0" fontId="12" fillId="35" borderId="10" xfId="0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 indent="4"/>
    </xf>
    <xf numFmtId="0" fontId="0" fillId="35" borderId="11" xfId="0" applyFill="1" applyBorder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 indent="4"/>
    </xf>
    <xf numFmtId="0" fontId="0" fillId="37" borderId="0" xfId="0" applyFill="1" applyBorder="1" applyAlignment="1">
      <alignment/>
    </xf>
    <xf numFmtId="14" fontId="13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wrapText="1"/>
    </xf>
    <xf numFmtId="17" fontId="22" fillId="0" borderId="10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23" fillId="0" borderId="13" xfId="0" applyFont="1" applyFill="1" applyBorder="1" applyAlignment="1">
      <alignment wrapText="1"/>
    </xf>
    <xf numFmtId="0" fontId="16" fillId="0" borderId="10" xfId="0" applyFont="1" applyBorder="1" applyAlignment="1">
      <alignment horizontal="right" vertical="top" wrapText="1"/>
    </xf>
    <xf numFmtId="14" fontId="13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2" fillId="0" borderId="10" xfId="0" applyFont="1" applyBorder="1" applyAlignment="1">
      <alignment vertical="top" wrapText="1"/>
    </xf>
    <xf numFmtId="14" fontId="13" fillId="37" borderId="10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14" fontId="22" fillId="35" borderId="10" xfId="0" applyNumberFormat="1" applyFont="1" applyFill="1" applyBorder="1" applyAlignment="1">
      <alignment/>
    </xf>
    <xf numFmtId="0" fontId="13" fillId="35" borderId="13" xfId="0" applyFont="1" applyFill="1" applyBorder="1" applyAlignment="1">
      <alignment/>
    </xf>
    <xf numFmtId="0" fontId="12" fillId="0" borderId="14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right" vertical="top" wrapText="1"/>
    </xf>
    <xf numFmtId="0" fontId="13" fillId="0" borderId="14" xfId="0" applyFont="1" applyFill="1" applyBorder="1" applyAlignment="1">
      <alignment wrapText="1"/>
    </xf>
    <xf numFmtId="14" fontId="0" fillId="35" borderId="0" xfId="0" applyNumberFormat="1" applyFill="1" applyAlignment="1">
      <alignment/>
    </xf>
    <xf numFmtId="14" fontId="13" fillId="0" borderId="10" xfId="0" applyNumberFormat="1" applyFont="1" applyFill="1" applyBorder="1" applyAlignment="1">
      <alignment/>
    </xf>
    <xf numFmtId="0" fontId="26" fillId="0" borderId="10" xfId="0" applyFont="1" applyBorder="1" applyAlignment="1">
      <alignment horizontal="right" wrapText="1"/>
    </xf>
    <xf numFmtId="0" fontId="13" fillId="40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2" fontId="24" fillId="0" borderId="10" xfId="0" applyNumberFormat="1" applyFont="1" applyBorder="1" applyAlignment="1">
      <alignment horizontal="right" vertical="top" wrapText="1"/>
    </xf>
    <xf numFmtId="0" fontId="24" fillId="0" borderId="10" xfId="0" applyNumberFormat="1" applyFont="1" applyBorder="1" applyAlignment="1">
      <alignment horizontal="right" vertical="top" wrapText="1"/>
    </xf>
    <xf numFmtId="0" fontId="21" fillId="0" borderId="12" xfId="0" applyFont="1" applyBorder="1" applyAlignment="1">
      <alignment horizontal="center" wrapText="1"/>
    </xf>
    <xf numFmtId="0" fontId="13" fillId="0" borderId="14" xfId="0" applyFont="1" applyFill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 wrapText="1"/>
    </xf>
    <xf numFmtId="0" fontId="27" fillId="0" borderId="0" xfId="0" applyFont="1" applyAlignment="1">
      <alignment/>
    </xf>
    <xf numFmtId="14" fontId="13" fillId="0" borderId="10" xfId="0" applyNumberFormat="1" applyFont="1" applyBorder="1" applyAlignment="1">
      <alignment/>
    </xf>
    <xf numFmtId="14" fontId="13" fillId="0" borderId="1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 vertical="top" wrapText="1"/>
    </xf>
    <xf numFmtId="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right" wrapText="1"/>
    </xf>
    <xf numFmtId="14" fontId="13" fillId="0" borderId="10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4" fontId="13" fillId="0" borderId="10" xfId="0" applyNumberFormat="1" applyFont="1" applyBorder="1" applyAlignment="1">
      <alignment wrapText="1"/>
    </xf>
    <xf numFmtId="0" fontId="0" fillId="41" borderId="10" xfId="0" applyFill="1" applyBorder="1" applyAlignment="1">
      <alignment/>
    </xf>
    <xf numFmtId="0" fontId="0" fillId="41" borderId="0" xfId="0" applyFill="1" applyAlignment="1">
      <alignment/>
    </xf>
    <xf numFmtId="0" fontId="0" fillId="41" borderId="0" xfId="0" applyFont="1" applyFill="1" applyAlignment="1">
      <alignment/>
    </xf>
    <xf numFmtId="0" fontId="0" fillId="41" borderId="10" xfId="0" applyFont="1" applyFill="1" applyBorder="1" applyAlignment="1">
      <alignment/>
    </xf>
    <xf numFmtId="0" fontId="0" fillId="41" borderId="12" xfId="0" applyFont="1" applyFill="1" applyBorder="1" applyAlignment="1">
      <alignment horizontal="center" vertical="center"/>
    </xf>
    <xf numFmtId="0" fontId="28" fillId="0" borderId="15" xfId="53" applyNumberFormat="1" applyFont="1" applyFill="1" applyBorder="1" applyAlignment="1" applyProtection="1">
      <alignment horizontal="left"/>
      <protection/>
    </xf>
    <xf numFmtId="0" fontId="28" fillId="0" borderId="10" xfId="53" applyNumberFormat="1" applyFont="1" applyFill="1" applyBorder="1" applyAlignment="1" applyProtection="1">
      <alignment horizontal="center" wrapText="1"/>
      <protection/>
    </xf>
    <xf numFmtId="0" fontId="28" fillId="0" borderId="10" xfId="53" applyNumberFormat="1" applyFont="1" applyFill="1" applyBorder="1" applyAlignment="1" applyProtection="1">
      <alignment horizontal="left" wrapText="1"/>
      <protection/>
    </xf>
    <xf numFmtId="0" fontId="28" fillId="0" borderId="10" xfId="53" applyNumberFormat="1" applyFont="1" applyFill="1" applyBorder="1" applyAlignment="1" applyProtection="1">
      <alignment horizontal="center"/>
      <protection/>
    </xf>
    <xf numFmtId="0" fontId="28" fillId="0" borderId="10" xfId="53" applyNumberFormat="1" applyFont="1" applyFill="1" applyBorder="1" applyAlignment="1" applyProtection="1">
      <alignment horizontal="left"/>
      <protection/>
    </xf>
    <xf numFmtId="14" fontId="28" fillId="0" borderId="10" xfId="53" applyNumberFormat="1" applyFont="1" applyFill="1" applyBorder="1" applyAlignment="1" applyProtection="1">
      <alignment horizontal="center" wrapText="1"/>
      <protection/>
    </xf>
    <xf numFmtId="14" fontId="28" fillId="0" borderId="1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vertical="top"/>
      <protection/>
    </xf>
    <xf numFmtId="4" fontId="28" fillId="0" borderId="0" xfId="53" applyNumberFormat="1" applyFont="1" applyFill="1" applyBorder="1" applyAlignment="1" applyProtection="1">
      <alignment vertical="top"/>
      <protection/>
    </xf>
    <xf numFmtId="0" fontId="28" fillId="37" borderId="10" xfId="53" applyNumberFormat="1" applyFont="1" applyFill="1" applyBorder="1" applyAlignment="1" applyProtection="1">
      <alignment horizontal="center"/>
      <protection/>
    </xf>
    <xf numFmtId="0" fontId="28" fillId="37" borderId="10" xfId="53" applyNumberFormat="1" applyFont="1" applyFill="1" applyBorder="1" applyAlignment="1" applyProtection="1">
      <alignment horizontal="left"/>
      <protection/>
    </xf>
    <xf numFmtId="2" fontId="28" fillId="0" borderId="0" xfId="53" applyNumberFormat="1" applyFont="1" applyFill="1" applyBorder="1" applyAlignment="1" applyProtection="1">
      <alignment vertical="top"/>
      <protection/>
    </xf>
    <xf numFmtId="0" fontId="28" fillId="0" borderId="10" xfId="53" applyNumberFormat="1" applyFont="1" applyFill="1" applyBorder="1" applyAlignment="1" applyProtection="1">
      <alignment horizontal="center" vertical="center" wrapText="1"/>
      <protection/>
    </xf>
    <xf numFmtId="0" fontId="28" fillId="0" borderId="10" xfId="53" applyNumberFormat="1" applyFont="1" applyFill="1" applyBorder="1" applyAlignment="1" applyProtection="1">
      <alignment horizontal="center" vertical="center"/>
      <protection/>
    </xf>
    <xf numFmtId="4" fontId="28" fillId="0" borderId="10" xfId="53" applyNumberFormat="1" applyFont="1" applyFill="1" applyBorder="1" applyAlignment="1" applyProtection="1">
      <alignment horizontal="center" vertical="center" wrapText="1"/>
      <protection/>
    </xf>
    <xf numFmtId="4" fontId="28" fillId="0" borderId="12" xfId="53" applyNumberFormat="1" applyFont="1" applyFill="1" applyBorder="1" applyAlignment="1" applyProtection="1">
      <alignment horizontal="center" vertical="center" wrapText="1"/>
      <protection/>
    </xf>
    <xf numFmtId="0" fontId="28" fillId="0" borderId="10" xfId="53" applyNumberFormat="1" applyFont="1" applyFill="1" applyBorder="1" applyAlignment="1" applyProtection="1">
      <alignment horizontal="right"/>
      <protection/>
    </xf>
    <xf numFmtId="0" fontId="28" fillId="0" borderId="12" xfId="53" applyNumberFormat="1" applyFont="1" applyFill="1" applyBorder="1" applyAlignment="1" applyProtection="1">
      <alignment horizontal="right"/>
      <protection/>
    </xf>
    <xf numFmtId="4" fontId="28" fillId="0" borderId="10" xfId="53" applyNumberFormat="1" applyFont="1" applyFill="1" applyBorder="1" applyAlignment="1" applyProtection="1">
      <alignment/>
      <protection/>
    </xf>
    <xf numFmtId="4" fontId="28" fillId="0" borderId="12" xfId="53" applyNumberFormat="1" applyFont="1" applyFill="1" applyBorder="1" applyAlignment="1" applyProtection="1">
      <alignment/>
      <protection/>
    </xf>
    <xf numFmtId="0" fontId="28" fillId="0" borderId="10" xfId="53" applyNumberFormat="1" applyFont="1" applyFill="1" applyBorder="1" applyAlignment="1" applyProtection="1">
      <alignment wrapText="1"/>
      <protection/>
    </xf>
    <xf numFmtId="49" fontId="28" fillId="0" borderId="10" xfId="53" applyNumberFormat="1" applyFont="1" applyFill="1" applyBorder="1" applyAlignment="1" applyProtection="1">
      <alignment/>
      <protection/>
    </xf>
    <xf numFmtId="0" fontId="29" fillId="0" borderId="0" xfId="53" applyNumberFormat="1" applyFont="1" applyFill="1" applyBorder="1" applyAlignment="1" applyProtection="1">
      <alignment vertical="top"/>
      <protection/>
    </xf>
    <xf numFmtId="0" fontId="28" fillId="0" borderId="10" xfId="53" applyNumberFormat="1" applyFont="1" applyFill="1" applyBorder="1" applyAlignment="1" applyProtection="1">
      <alignment/>
      <protection/>
    </xf>
    <xf numFmtId="0" fontId="81" fillId="0" borderId="10" xfId="53" applyNumberFormat="1" applyFont="1" applyFill="1" applyBorder="1" applyAlignment="1" applyProtection="1">
      <alignment horizontal="center" wrapText="1"/>
      <protection/>
    </xf>
    <xf numFmtId="0" fontId="81" fillId="0" borderId="10" xfId="53" applyNumberFormat="1" applyFont="1" applyFill="1" applyBorder="1" applyAlignment="1" applyProtection="1">
      <alignment horizontal="left" wrapText="1"/>
      <protection/>
    </xf>
    <xf numFmtId="0" fontId="81" fillId="0" borderId="10" xfId="53" applyNumberFormat="1" applyFont="1" applyFill="1" applyBorder="1" applyAlignment="1" applyProtection="1">
      <alignment horizontal="left"/>
      <protection/>
    </xf>
    <xf numFmtId="2" fontId="28" fillId="0" borderId="12" xfId="53" applyNumberFormat="1" applyFont="1" applyFill="1" applyBorder="1" applyAlignment="1" applyProtection="1">
      <alignment horizontal="right"/>
      <protection/>
    </xf>
    <xf numFmtId="2" fontId="28" fillId="0" borderId="10" xfId="53" applyNumberFormat="1" applyFont="1" applyFill="1" applyBorder="1" applyAlignment="1" applyProtection="1">
      <alignment horizontal="right"/>
      <protection/>
    </xf>
    <xf numFmtId="0" fontId="28" fillId="0" borderId="0" xfId="53" applyNumberFormat="1" applyFont="1" applyFill="1" applyBorder="1" applyAlignment="1" applyProtection="1">
      <alignment/>
      <protection/>
    </xf>
    <xf numFmtId="0" fontId="28" fillId="0" borderId="19" xfId="53" applyNumberFormat="1" applyFont="1" applyFill="1" applyBorder="1" applyAlignment="1" applyProtection="1">
      <alignment horizontal="left"/>
      <protection/>
    </xf>
    <xf numFmtId="0" fontId="28" fillId="0" borderId="14" xfId="53" applyNumberFormat="1" applyFont="1" applyFill="1" applyBorder="1" applyAlignment="1" applyProtection="1">
      <alignment horizontal="center"/>
      <protection/>
    </xf>
    <xf numFmtId="0" fontId="28" fillId="0" borderId="14" xfId="53" applyNumberFormat="1" applyFont="1" applyFill="1" applyBorder="1" applyAlignment="1" applyProtection="1">
      <alignment horizontal="center" wrapText="1"/>
      <protection/>
    </xf>
    <xf numFmtId="4" fontId="28" fillId="0" borderId="0" xfId="53" applyNumberFormat="1" applyFont="1" applyFill="1" applyBorder="1" applyAlignment="1" applyProtection="1">
      <alignment/>
      <protection/>
    </xf>
    <xf numFmtId="0" fontId="28" fillId="0" borderId="15" xfId="53" applyNumberFormat="1" applyFont="1" applyFill="1" applyBorder="1" applyAlignment="1" applyProtection="1">
      <alignment/>
      <protection/>
    </xf>
    <xf numFmtId="49" fontId="28" fillId="0" borderId="15" xfId="53" applyNumberFormat="1" applyFont="1" applyFill="1" applyBorder="1" applyAlignment="1" applyProtection="1">
      <alignment/>
      <protection/>
    </xf>
    <xf numFmtId="0" fontId="28" fillId="37" borderId="10" xfId="53" applyNumberFormat="1" applyFont="1" applyFill="1" applyBorder="1" applyAlignment="1" applyProtection="1">
      <alignment/>
      <protection/>
    </xf>
    <xf numFmtId="4" fontId="28" fillId="37" borderId="10" xfId="53" applyNumberFormat="1" applyFont="1" applyFill="1" applyBorder="1" applyAlignment="1" applyProtection="1">
      <alignment/>
      <protection/>
    </xf>
    <xf numFmtId="4" fontId="28" fillId="37" borderId="12" xfId="53" applyNumberFormat="1" applyFont="1" applyFill="1" applyBorder="1" applyAlignment="1" applyProtection="1">
      <alignment/>
      <protection/>
    </xf>
    <xf numFmtId="0" fontId="28" fillId="37" borderId="10" xfId="53" applyNumberFormat="1" applyFont="1" applyFill="1" applyBorder="1" applyAlignment="1" applyProtection="1">
      <alignment wrapText="1"/>
      <protection/>
    </xf>
    <xf numFmtId="49" fontId="28" fillId="37" borderId="10" xfId="53" applyNumberFormat="1" applyFont="1" applyFill="1" applyBorder="1" applyAlignment="1" applyProtection="1">
      <alignment/>
      <protection/>
    </xf>
    <xf numFmtId="0" fontId="28" fillId="37" borderId="0" xfId="53" applyNumberFormat="1" applyFont="1" applyFill="1" applyBorder="1" applyAlignment="1" applyProtection="1">
      <alignment vertical="top"/>
      <protection/>
    </xf>
    <xf numFmtId="4" fontId="28" fillId="0" borderId="1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left" vertical="top"/>
      <protection/>
    </xf>
    <xf numFmtId="0" fontId="28" fillId="0" borderId="0" xfId="53" applyNumberFormat="1" applyFont="1" applyFill="1" applyBorder="1" applyAlignment="1" applyProtection="1">
      <alignment vertical="center"/>
      <protection/>
    </xf>
    <xf numFmtId="0" fontId="28" fillId="37" borderId="10" xfId="53" applyNumberFormat="1" applyFont="1" applyFill="1" applyBorder="1" applyAlignment="1" applyProtection="1">
      <alignment horizontal="center" vertical="center"/>
      <protection/>
    </xf>
    <xf numFmtId="0" fontId="29" fillId="0" borderId="10" xfId="53" applyNumberFormat="1" applyFont="1" applyFill="1" applyBorder="1" applyAlignment="1" applyProtection="1">
      <alignment horizontal="left" wrapText="1"/>
      <protection/>
    </xf>
    <xf numFmtId="0" fontId="29" fillId="37" borderId="10" xfId="53" applyNumberFormat="1" applyFont="1" applyFill="1" applyBorder="1" applyAlignment="1" applyProtection="1">
      <alignment horizontal="left" wrapText="1"/>
      <protection/>
    </xf>
    <xf numFmtId="14" fontId="28" fillId="0" borderId="10" xfId="53" applyNumberFormat="1" applyFont="1" applyFill="1" applyBorder="1" applyAlignment="1" applyProtection="1">
      <alignment horizontal="center" vertical="center" wrapText="1"/>
      <protection/>
    </xf>
    <xf numFmtId="14" fontId="28" fillId="0" borderId="15" xfId="53" applyNumberFormat="1" applyFont="1" applyFill="1" applyBorder="1" applyAlignment="1" applyProtection="1">
      <alignment horizontal="center"/>
      <protection/>
    </xf>
    <xf numFmtId="14" fontId="28" fillId="37" borderId="10" xfId="53" applyNumberFormat="1" applyFont="1" applyFill="1" applyBorder="1" applyAlignment="1" applyProtection="1">
      <alignment horizontal="center"/>
      <protection/>
    </xf>
    <xf numFmtId="14" fontId="28" fillId="0" borderId="0" xfId="53" applyNumberFormat="1" applyFont="1" applyFill="1" applyBorder="1" applyAlignment="1" applyProtection="1">
      <alignment horizontal="center"/>
      <protection/>
    </xf>
    <xf numFmtId="0" fontId="0" fillId="41" borderId="12" xfId="0" applyFont="1" applyFill="1" applyBorder="1" applyAlignment="1">
      <alignment horizontal="right" vertical="center"/>
    </xf>
    <xf numFmtId="0" fontId="22" fillId="41" borderId="10" xfId="0" applyFont="1" applyFill="1" applyBorder="1" applyAlignment="1">
      <alignment wrapText="1"/>
    </xf>
    <xf numFmtId="196" fontId="0" fillId="41" borderId="10" xfId="0" applyNumberFormat="1" applyFill="1" applyBorder="1" applyAlignment="1">
      <alignment/>
    </xf>
    <xf numFmtId="4" fontId="0" fillId="41" borderId="10" xfId="0" applyNumberFormat="1" applyFill="1" applyBorder="1" applyAlignment="1">
      <alignment/>
    </xf>
    <xf numFmtId="0" fontId="13" fillId="41" borderId="10" xfId="0" applyFont="1" applyFill="1" applyBorder="1" applyAlignment="1">
      <alignment/>
    </xf>
    <xf numFmtId="0" fontId="13" fillId="41" borderId="10" xfId="0" applyFont="1" applyFill="1" applyBorder="1" applyAlignment="1">
      <alignment/>
    </xf>
    <xf numFmtId="0" fontId="0" fillId="41" borderId="12" xfId="0" applyFont="1" applyFill="1" applyBorder="1" applyAlignment="1">
      <alignment/>
    </xf>
    <xf numFmtId="0" fontId="0" fillId="41" borderId="0" xfId="0" applyFill="1" applyAlignment="1">
      <alignment wrapText="1"/>
    </xf>
    <xf numFmtId="0" fontId="12" fillId="42" borderId="10" xfId="0" applyFont="1" applyFill="1" applyBorder="1" applyAlignment="1">
      <alignment horizontal="center"/>
    </xf>
    <xf numFmtId="0" fontId="12" fillId="42" borderId="10" xfId="0" applyFont="1" applyFill="1" applyBorder="1" applyAlignment="1">
      <alignment wrapText="1"/>
    </xf>
    <xf numFmtId="0" fontId="12" fillId="42" borderId="10" xfId="0" applyFont="1" applyFill="1" applyBorder="1" applyAlignment="1">
      <alignment/>
    </xf>
    <xf numFmtId="14" fontId="12" fillId="42" borderId="10" xfId="0" applyNumberFormat="1" applyFont="1" applyFill="1" applyBorder="1" applyAlignment="1">
      <alignment/>
    </xf>
    <xf numFmtId="14" fontId="12" fillId="42" borderId="10" xfId="0" applyNumberFormat="1" applyFont="1" applyFill="1" applyBorder="1" applyAlignment="1">
      <alignment wrapText="1"/>
    </xf>
    <xf numFmtId="14" fontId="0" fillId="42" borderId="10" xfId="0" applyNumberFormat="1" applyFill="1" applyBorder="1" applyAlignment="1">
      <alignment/>
    </xf>
    <xf numFmtId="0" fontId="16" fillId="42" borderId="10" xfId="0" applyFont="1" applyFill="1" applyBorder="1" applyAlignment="1">
      <alignment wrapText="1"/>
    </xf>
    <xf numFmtId="0" fontId="0" fillId="42" borderId="10" xfId="0" applyFill="1" applyBorder="1" applyAlignment="1">
      <alignment wrapText="1"/>
    </xf>
    <xf numFmtId="0" fontId="7" fillId="42" borderId="10" xfId="0" applyFont="1" applyFill="1" applyBorder="1" applyAlignment="1">
      <alignment wrapText="1"/>
    </xf>
    <xf numFmtId="0" fontId="0" fillId="42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0" xfId="0" applyFont="1" applyFill="1" applyBorder="1" applyAlignment="1">
      <alignment wrapText="1"/>
    </xf>
    <xf numFmtId="0" fontId="0" fillId="41" borderId="0" xfId="0" applyFill="1" applyBorder="1" applyAlignment="1">
      <alignment/>
    </xf>
    <xf numFmtId="0" fontId="82" fillId="42" borderId="10" xfId="0" applyFont="1" applyFill="1" applyBorder="1" applyAlignment="1">
      <alignment wrapText="1"/>
    </xf>
    <xf numFmtId="0" fontId="12" fillId="42" borderId="0" xfId="0" applyFont="1" applyFill="1" applyAlignment="1">
      <alignment/>
    </xf>
    <xf numFmtId="0" fontId="0" fillId="41" borderId="0" xfId="0" applyFont="1" applyFill="1" applyBorder="1" applyAlignment="1">
      <alignment/>
    </xf>
    <xf numFmtId="0" fontId="7" fillId="41" borderId="0" xfId="0" applyFont="1" applyFill="1" applyAlignment="1">
      <alignment/>
    </xf>
    <xf numFmtId="0" fontId="0" fillId="43" borderId="0" xfId="0" applyFill="1" applyBorder="1" applyAlignment="1">
      <alignment/>
    </xf>
    <xf numFmtId="0" fontId="0" fillId="43" borderId="0" xfId="0" applyFill="1" applyAlignment="1">
      <alignment/>
    </xf>
    <xf numFmtId="0" fontId="18" fillId="43" borderId="0" xfId="0" applyFont="1" applyFill="1" applyAlignment="1">
      <alignment/>
    </xf>
    <xf numFmtId="3" fontId="13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22" fillId="0" borderId="13" xfId="0" applyFont="1" applyFill="1" applyBorder="1" applyAlignment="1">
      <alignment wrapText="1"/>
    </xf>
    <xf numFmtId="0" fontId="83" fillId="41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13" fillId="41" borderId="10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44" borderId="12" xfId="0" applyFont="1" applyFill="1" applyBorder="1" applyAlignment="1">
      <alignment/>
    </xf>
    <xf numFmtId="0" fontId="0" fillId="44" borderId="0" xfId="0" applyFill="1" applyAlignment="1">
      <alignment/>
    </xf>
    <xf numFmtId="0" fontId="7" fillId="44" borderId="0" xfId="0" applyFont="1" applyFill="1" applyAlignment="1">
      <alignment/>
    </xf>
    <xf numFmtId="0" fontId="0" fillId="43" borderId="12" xfId="0" applyFont="1" applyFill="1" applyBorder="1" applyAlignment="1">
      <alignment horizontal="right" vertical="center"/>
    </xf>
    <xf numFmtId="0" fontId="0" fillId="43" borderId="12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14" fontId="17" fillId="10" borderId="20" xfId="0" applyNumberFormat="1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0" fontId="16" fillId="41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7" fillId="10" borderId="21" xfId="0" applyFont="1" applyFill="1" applyBorder="1" applyAlignment="1">
      <alignment horizontal="center" wrapText="1"/>
    </xf>
    <xf numFmtId="0" fontId="16" fillId="10" borderId="0" xfId="0" applyFont="1" applyFill="1" applyAlignment="1">
      <alignment horizontal="center" wrapText="1"/>
    </xf>
    <xf numFmtId="0" fontId="16" fillId="10" borderId="10" xfId="0" applyFont="1" applyFill="1" applyBorder="1" applyAlignment="1">
      <alignment horizontal="center" wrapText="1"/>
    </xf>
    <xf numFmtId="191" fontId="16" fillId="0" borderId="12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28" fillId="45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14" fontId="16" fillId="0" borderId="12" xfId="0" applyNumberFormat="1" applyFont="1" applyFill="1" applyBorder="1" applyAlignment="1">
      <alignment horizontal="center" wrapText="1"/>
    </xf>
    <xf numFmtId="0" fontId="28" fillId="45" borderId="0" xfId="0" applyFont="1" applyFill="1" applyAlignment="1">
      <alignment horizontal="center" wrapText="1"/>
    </xf>
    <xf numFmtId="49" fontId="16" fillId="37" borderId="10" xfId="0" applyNumberFormat="1" applyFont="1" applyFill="1" applyBorder="1" applyAlignment="1">
      <alignment horizontal="center" wrapText="1"/>
    </xf>
    <xf numFmtId="4" fontId="16" fillId="37" borderId="10" xfId="0" applyNumberFormat="1" applyFont="1" applyFill="1" applyBorder="1" applyAlignment="1">
      <alignment horizontal="center" wrapText="1"/>
    </xf>
    <xf numFmtId="191" fontId="16" fillId="37" borderId="12" xfId="0" applyNumberFormat="1" applyFont="1" applyFill="1" applyBorder="1" applyAlignment="1">
      <alignment horizontal="center" wrapText="1"/>
    </xf>
    <xf numFmtId="14" fontId="16" fillId="37" borderId="12" xfId="0" applyNumberFormat="1" applyFont="1" applyFill="1" applyBorder="1" applyAlignment="1">
      <alignment horizontal="center" wrapText="1"/>
    </xf>
    <xf numFmtId="0" fontId="16" fillId="37" borderId="0" xfId="0" applyFont="1" applyFill="1" applyAlignment="1">
      <alignment horizontal="center" wrapText="1"/>
    </xf>
    <xf numFmtId="0" fontId="28" fillId="37" borderId="10" xfId="0" applyFont="1" applyFill="1" applyBorder="1" applyAlignment="1">
      <alignment horizontal="center" wrapText="1"/>
    </xf>
    <xf numFmtId="0" fontId="16" fillId="37" borderId="12" xfId="0" applyFont="1" applyFill="1" applyBorder="1" applyAlignment="1">
      <alignment horizontal="center" wrapText="1"/>
    </xf>
    <xf numFmtId="0" fontId="28" fillId="43" borderId="10" xfId="0" applyFont="1" applyFill="1" applyBorder="1" applyAlignment="1">
      <alignment horizontal="center" wrapText="1"/>
    </xf>
    <xf numFmtId="0" fontId="16" fillId="43" borderId="10" xfId="0" applyFont="1" applyFill="1" applyBorder="1" applyAlignment="1">
      <alignment horizontal="center" wrapText="1"/>
    </xf>
    <xf numFmtId="0" fontId="28" fillId="41" borderId="10" xfId="0" applyFont="1" applyFill="1" applyBorder="1" applyAlignment="1">
      <alignment horizontal="center" wrapText="1"/>
    </xf>
    <xf numFmtId="0" fontId="16" fillId="41" borderId="10" xfId="0" applyFont="1" applyFill="1" applyBorder="1" applyAlignment="1">
      <alignment horizontal="center" wrapText="1"/>
    </xf>
    <xf numFmtId="191" fontId="16" fillId="41" borderId="12" xfId="0" applyNumberFormat="1" applyFont="1" applyFill="1" applyBorder="1" applyAlignment="1">
      <alignment horizontal="center" wrapText="1"/>
    </xf>
    <xf numFmtId="49" fontId="16" fillId="41" borderId="10" xfId="0" applyNumberFormat="1" applyFont="1" applyFill="1" applyBorder="1" applyAlignment="1">
      <alignment horizontal="center" wrapText="1"/>
    </xf>
    <xf numFmtId="0" fontId="16" fillId="41" borderId="12" xfId="0" applyFont="1" applyFill="1" applyBorder="1" applyAlignment="1">
      <alignment horizontal="center" wrapText="1"/>
    </xf>
    <xf numFmtId="49" fontId="16" fillId="37" borderId="12" xfId="0" applyNumberFormat="1" applyFont="1" applyFill="1" applyBorder="1" applyAlignment="1">
      <alignment horizontal="center" wrapText="1"/>
    </xf>
    <xf numFmtId="14" fontId="16" fillId="37" borderId="10" xfId="0" applyNumberFormat="1" applyFont="1" applyFill="1" applyBorder="1" applyAlignment="1">
      <alignment horizontal="center" wrapText="1"/>
    </xf>
    <xf numFmtId="49" fontId="16" fillId="37" borderId="0" xfId="0" applyNumberFormat="1" applyFont="1" applyFill="1" applyBorder="1" applyAlignment="1">
      <alignment horizontal="center" wrapText="1"/>
    </xf>
    <xf numFmtId="0" fontId="28" fillId="37" borderId="0" xfId="0" applyFont="1" applyFill="1" applyAlignment="1">
      <alignment horizontal="center" wrapText="1"/>
    </xf>
    <xf numFmtId="191" fontId="16" fillId="0" borderId="22" xfId="0" applyNumberFormat="1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49" fontId="16" fillId="0" borderId="14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14" fontId="16" fillId="0" borderId="1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wrapText="1"/>
    </xf>
    <xf numFmtId="0" fontId="16" fillId="45" borderId="10" xfId="0" applyFont="1" applyFill="1" applyBorder="1" applyAlignment="1">
      <alignment horizontal="center" wrapText="1"/>
    </xf>
    <xf numFmtId="191" fontId="16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191" fontId="16" fillId="0" borderId="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wrapText="1"/>
    </xf>
    <xf numFmtId="0" fontId="16" fillId="37" borderId="10" xfId="0" applyFont="1" applyFill="1" applyBorder="1" applyAlignment="1">
      <alignment horizontal="left" wrapText="1"/>
    </xf>
    <xf numFmtId="0" fontId="28" fillId="43" borderId="10" xfId="0" applyFont="1" applyFill="1" applyBorder="1" applyAlignment="1">
      <alignment horizontal="left" wrapText="1"/>
    </xf>
    <xf numFmtId="0" fontId="30" fillId="41" borderId="10" xfId="0" applyFont="1" applyFill="1" applyBorder="1" applyAlignment="1">
      <alignment horizontal="left" wrapText="1"/>
    </xf>
    <xf numFmtId="0" fontId="30" fillId="0" borderId="14" xfId="0" applyFont="1" applyFill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Border="1" applyAlignment="1">
      <alignment horizontal="left" wrapText="1"/>
    </xf>
    <xf numFmtId="49" fontId="16" fillId="37" borderId="10" xfId="0" applyNumberFormat="1" applyFont="1" applyFill="1" applyBorder="1" applyAlignment="1">
      <alignment horizontal="left" wrapText="1"/>
    </xf>
    <xf numFmtId="0" fontId="16" fillId="43" borderId="10" xfId="0" applyFont="1" applyFill="1" applyBorder="1" applyAlignment="1">
      <alignment horizontal="left" wrapText="1"/>
    </xf>
    <xf numFmtId="0" fontId="16" fillId="41" borderId="10" xfId="0" applyFont="1" applyFill="1" applyBorder="1" applyAlignment="1">
      <alignment horizontal="left" wrapText="1"/>
    </xf>
    <xf numFmtId="4" fontId="16" fillId="37" borderId="10" xfId="0" applyNumberFormat="1" applyFont="1" applyFill="1" applyBorder="1" applyAlignment="1">
      <alignment horizontal="left" wrapText="1"/>
    </xf>
    <xf numFmtId="0" fontId="16" fillId="0" borderId="14" xfId="0" applyFont="1" applyFill="1" applyBorder="1" applyAlignment="1">
      <alignment horizontal="left" wrapText="1"/>
    </xf>
    <xf numFmtId="0" fontId="17" fillId="10" borderId="18" xfId="0" applyFont="1" applyFill="1" applyBorder="1" applyAlignment="1">
      <alignment horizontal="left" wrapText="1"/>
    </xf>
    <xf numFmtId="14" fontId="17" fillId="10" borderId="20" xfId="0" applyNumberFormat="1" applyFont="1" applyFill="1" applyBorder="1" applyAlignment="1">
      <alignment horizontal="left" wrapText="1"/>
    </xf>
    <xf numFmtId="4" fontId="16" fillId="0" borderId="10" xfId="0" applyNumberFormat="1" applyFont="1" applyFill="1" applyBorder="1" applyAlignment="1">
      <alignment horizontal="left" wrapText="1"/>
    </xf>
    <xf numFmtId="4" fontId="30" fillId="0" borderId="10" xfId="0" applyNumberFormat="1" applyFont="1" applyFill="1" applyBorder="1" applyAlignment="1">
      <alignment horizontal="left" wrapText="1"/>
    </xf>
    <xf numFmtId="4" fontId="30" fillId="41" borderId="10" xfId="0" applyNumberFormat="1" applyFont="1" applyFill="1" applyBorder="1" applyAlignment="1">
      <alignment horizontal="left" wrapText="1"/>
    </xf>
    <xf numFmtId="4" fontId="16" fillId="41" borderId="10" xfId="0" applyNumberFormat="1" applyFont="1" applyFill="1" applyBorder="1" applyAlignment="1">
      <alignment horizontal="left" wrapText="1"/>
    </xf>
    <xf numFmtId="4" fontId="16" fillId="0" borderId="14" xfId="0" applyNumberFormat="1" applyFont="1" applyFill="1" applyBorder="1" applyAlignment="1">
      <alignment horizontal="left" wrapText="1"/>
    </xf>
    <xf numFmtId="4" fontId="16" fillId="0" borderId="10" xfId="0" applyNumberFormat="1" applyFont="1" applyFill="1" applyBorder="1" applyAlignment="1">
      <alignment horizontal="left" vertical="top" wrapText="1"/>
    </xf>
    <xf numFmtId="4" fontId="81" fillId="0" borderId="10" xfId="0" applyNumberFormat="1" applyFont="1" applyFill="1" applyBorder="1" applyAlignment="1">
      <alignment horizontal="left" wrapText="1"/>
    </xf>
    <xf numFmtId="0" fontId="16" fillId="13" borderId="10" xfId="0" applyFont="1" applyFill="1" applyBorder="1" applyAlignment="1">
      <alignment horizontal="center" vertical="center" wrapText="1"/>
    </xf>
    <xf numFmtId="0" fontId="16" fillId="13" borderId="12" xfId="0" applyFont="1" applyFill="1" applyBorder="1" applyAlignment="1">
      <alignment horizontal="center" vertical="center" wrapText="1"/>
    </xf>
    <xf numFmtId="0" fontId="16" fillId="13" borderId="10" xfId="0" applyFont="1" applyFill="1" applyBorder="1" applyAlignment="1">
      <alignment horizontal="center" wrapText="1"/>
    </xf>
    <xf numFmtId="0" fontId="17" fillId="1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4" borderId="10" xfId="0" applyNumberFormat="1" applyFont="1" applyFill="1" applyBorder="1" applyAlignment="1">
      <alignment horizontal="center" vertical="center" wrapText="1"/>
    </xf>
    <xf numFmtId="2" fontId="12" fillId="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3" fillId="46" borderId="20" xfId="0" applyFont="1" applyFill="1" applyBorder="1" applyAlignment="1">
      <alignment horizontal="left" vertical="center" wrapText="1"/>
    </xf>
    <xf numFmtId="0" fontId="33" fillId="46" borderId="12" xfId="0" applyFont="1" applyFill="1" applyBorder="1" applyAlignment="1">
      <alignment vertical="center" wrapText="1"/>
    </xf>
    <xf numFmtId="0" fontId="33" fillId="46" borderId="20" xfId="0" applyFont="1" applyFill="1" applyBorder="1" applyAlignment="1">
      <alignment vertical="center" wrapText="1"/>
    </xf>
    <xf numFmtId="2" fontId="33" fillId="46" borderId="20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4" fontId="12" fillId="41" borderId="10" xfId="0" applyNumberFormat="1" applyFont="1" applyFill="1" applyBorder="1" applyAlignment="1">
      <alignment horizontal="center" vertical="center" wrapText="1"/>
    </xf>
    <xf numFmtId="0" fontId="12" fillId="41" borderId="10" xfId="0" applyFont="1" applyFill="1" applyBorder="1" applyAlignment="1">
      <alignment horizontal="center" vertical="center" wrapText="1"/>
    </xf>
    <xf numFmtId="49" fontId="34" fillId="6" borderId="10" xfId="0" applyNumberFormat="1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left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12" fillId="6" borderId="10" xfId="0" applyNumberFormat="1" applyFont="1" applyFill="1" applyBorder="1" applyAlignment="1">
      <alignment horizontal="center" vertical="center" wrapText="1"/>
    </xf>
    <xf numFmtId="49" fontId="12" fillId="9" borderId="10" xfId="0" applyNumberFormat="1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left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0" xfId="0" applyNumberFormat="1" applyFont="1" applyFill="1" applyBorder="1" applyAlignment="1">
      <alignment horizontal="center" vertical="center" wrapText="1"/>
    </xf>
    <xf numFmtId="2" fontId="12" fillId="9" borderId="10" xfId="0" applyNumberFormat="1" applyFont="1" applyFill="1" applyBorder="1" applyAlignment="1">
      <alignment horizontal="center" vertical="center" wrapText="1"/>
    </xf>
    <xf numFmtId="14" fontId="12" fillId="9" borderId="10" xfId="0" applyNumberFormat="1" applyFont="1" applyFill="1" applyBorder="1" applyAlignment="1">
      <alignment horizontal="center" vertical="center" wrapText="1"/>
    </xf>
    <xf numFmtId="49" fontId="12" fillId="43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center" wrapText="1"/>
    </xf>
    <xf numFmtId="14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4" fillId="43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6" borderId="10" xfId="0" applyFont="1" applyFill="1" applyBorder="1" applyAlignment="1">
      <alignment horizontal="left" vertical="center" wrapText="1"/>
    </xf>
    <xf numFmtId="14" fontId="34" fillId="0" borderId="10" xfId="0" applyNumberFormat="1" applyFont="1" applyFill="1" applyBorder="1" applyAlignment="1">
      <alignment horizontal="center" vertical="center" wrapText="1"/>
    </xf>
    <xf numFmtId="0" fontId="12" fillId="43" borderId="10" xfId="0" applyNumberFormat="1" applyFont="1" applyFill="1" applyBorder="1" applyAlignment="1">
      <alignment horizontal="center" vertical="center" wrapText="1"/>
    </xf>
    <xf numFmtId="0" fontId="12" fillId="43" borderId="10" xfId="0" applyFont="1" applyFill="1" applyBorder="1" applyAlignment="1">
      <alignment horizontal="left" vertical="center" wrapText="1"/>
    </xf>
    <xf numFmtId="2" fontId="12" fillId="43" borderId="10" xfId="0" applyNumberFormat="1" applyFont="1" applyFill="1" applyBorder="1" applyAlignment="1">
      <alignment horizontal="center" vertical="center" wrapText="1"/>
    </xf>
    <xf numFmtId="14" fontId="12" fillId="43" borderId="10" xfId="0" applyNumberFormat="1" applyFont="1" applyFill="1" applyBorder="1" applyAlignment="1">
      <alignment horizontal="center" vertical="center" wrapText="1"/>
    </xf>
    <xf numFmtId="0" fontId="12" fillId="43" borderId="10" xfId="0" applyFont="1" applyFill="1" applyBorder="1" applyAlignment="1">
      <alignment horizontal="center" vertical="center" wrapText="1"/>
    </xf>
    <xf numFmtId="0" fontId="27" fillId="43" borderId="10" xfId="0" applyFont="1" applyFill="1" applyBorder="1" applyAlignment="1">
      <alignment horizontal="left" vertical="center" wrapText="1"/>
    </xf>
    <xf numFmtId="0" fontId="27" fillId="43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14" fontId="31" fillId="15" borderId="10" xfId="0" applyNumberFormat="1" applyFont="1" applyFill="1" applyBorder="1" applyAlignment="1">
      <alignment horizontal="center" vertical="center" wrapText="1"/>
    </xf>
    <xf numFmtId="0" fontId="84" fillId="41" borderId="10" xfId="0" applyFont="1" applyFill="1" applyBorder="1" applyAlignment="1">
      <alignment horizontal="center" vertical="center" wrapText="1"/>
    </xf>
    <xf numFmtId="0" fontId="84" fillId="41" borderId="10" xfId="0" applyNumberFormat="1" applyFont="1" applyFill="1" applyBorder="1" applyAlignment="1">
      <alignment horizontal="center" vertical="center" wrapText="1"/>
    </xf>
    <xf numFmtId="0" fontId="84" fillId="41" borderId="10" xfId="0" applyFont="1" applyFill="1" applyBorder="1" applyAlignment="1">
      <alignment horizontal="left" vertical="center" wrapText="1"/>
    </xf>
    <xf numFmtId="2" fontId="84" fillId="41" borderId="10" xfId="0" applyNumberFormat="1" applyFont="1" applyFill="1" applyBorder="1" applyAlignment="1">
      <alignment horizontal="center" vertical="center" wrapText="1"/>
    </xf>
    <xf numFmtId="14" fontId="84" fillId="41" borderId="10" xfId="0" applyNumberFormat="1" applyFont="1" applyFill="1" applyBorder="1" applyAlignment="1">
      <alignment horizontal="center" vertical="center" wrapText="1"/>
    </xf>
    <xf numFmtId="0" fontId="85" fillId="41" borderId="10" xfId="0" applyFont="1" applyFill="1" applyBorder="1" applyAlignment="1">
      <alignment horizontal="left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34" fillId="43" borderId="10" xfId="0" applyFont="1" applyFill="1" applyBorder="1" applyAlignment="1">
      <alignment horizontal="center" vertical="center" wrapText="1"/>
    </xf>
    <xf numFmtId="0" fontId="34" fillId="43" borderId="10" xfId="0" applyNumberFormat="1" applyFont="1" applyFill="1" applyBorder="1" applyAlignment="1">
      <alignment horizontal="center" vertical="center" wrapText="1"/>
    </xf>
    <xf numFmtId="2" fontId="34" fillId="43" borderId="10" xfId="0" applyNumberFormat="1" applyFont="1" applyFill="1" applyBorder="1" applyAlignment="1">
      <alignment horizontal="center" vertical="center" wrapText="1"/>
    </xf>
    <xf numFmtId="14" fontId="34" fillId="43" borderId="10" xfId="0" applyNumberFormat="1" applyFont="1" applyFill="1" applyBorder="1" applyAlignment="1">
      <alignment horizontal="center" vertical="center" wrapText="1"/>
    </xf>
    <xf numFmtId="0" fontId="82" fillId="43" borderId="10" xfId="0" applyFont="1" applyFill="1" applyBorder="1" applyAlignment="1">
      <alignment horizontal="center" vertical="center" wrapText="1"/>
    </xf>
    <xf numFmtId="0" fontId="37" fillId="43" borderId="10" xfId="0" applyFont="1" applyFill="1" applyBorder="1" applyAlignment="1">
      <alignment horizontal="left" vertical="center" wrapText="1"/>
    </xf>
    <xf numFmtId="49" fontId="34" fillId="47" borderId="10" xfId="0" applyNumberFormat="1" applyFont="1" applyFill="1" applyBorder="1" applyAlignment="1">
      <alignment horizontal="center" vertical="center" wrapText="1"/>
    </xf>
    <xf numFmtId="0" fontId="34" fillId="47" borderId="10" xfId="0" applyFont="1" applyFill="1" applyBorder="1" applyAlignment="1">
      <alignment horizontal="left" vertical="center" wrapText="1"/>
    </xf>
    <xf numFmtId="14" fontId="34" fillId="43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46" fontId="34" fillId="43" borderId="10" xfId="0" applyNumberFormat="1" applyFont="1" applyFill="1" applyBorder="1" applyAlignment="1">
      <alignment horizontal="center" vertical="center" wrapText="1"/>
    </xf>
    <xf numFmtId="14" fontId="34" fillId="15" borderId="10" xfId="0" applyNumberFormat="1" applyFont="1" applyFill="1" applyBorder="1" applyAlignment="1">
      <alignment horizontal="center" vertical="center" wrapText="1"/>
    </xf>
    <xf numFmtId="0" fontId="34" fillId="15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14" fontId="27" fillId="41" borderId="10" xfId="0" applyNumberFormat="1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41" borderId="10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6" fillId="41" borderId="10" xfId="0" applyFon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7" fillId="4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1" fillId="4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12" fillId="15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49" fontId="12" fillId="47" borderId="10" xfId="0" applyNumberFormat="1" applyFont="1" applyFill="1" applyBorder="1" applyAlignment="1">
      <alignment horizontal="center" vertical="center" wrapText="1"/>
    </xf>
    <xf numFmtId="0" fontId="12" fillId="47" borderId="10" xfId="0" applyFont="1" applyFill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2" fillId="15" borderId="10" xfId="0" applyFont="1" applyFill="1" applyBorder="1" applyAlignment="1">
      <alignment horizontal="center" vertical="center" wrapText="1"/>
    </xf>
    <xf numFmtId="0" fontId="33" fillId="46" borderId="10" xfId="0" applyFont="1" applyFill="1" applyBorder="1" applyAlignment="1">
      <alignment horizontal="left" vertical="center" wrapText="1"/>
    </xf>
    <xf numFmtId="0" fontId="33" fillId="46" borderId="10" xfId="0" applyFont="1" applyFill="1" applyBorder="1" applyAlignment="1">
      <alignment vertical="center" wrapText="1"/>
    </xf>
    <xf numFmtId="2" fontId="33" fillId="46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2" fontId="12" fillId="0" borderId="0" xfId="0" applyNumberFormat="1" applyFont="1" applyFill="1" applyAlignment="1">
      <alignment horizont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82" fillId="0" borderId="0" xfId="0" applyFont="1" applyAlignment="1">
      <alignment horizontal="left" wrapText="1"/>
    </xf>
    <xf numFmtId="2" fontId="12" fillId="0" borderId="0" xfId="0" applyNumberFormat="1" applyFont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33" fillId="46" borderId="12" xfId="0" applyFont="1" applyFill="1" applyBorder="1" applyAlignment="1">
      <alignment horizontal="center" vertical="center" wrapText="1"/>
    </xf>
    <xf numFmtId="0" fontId="33" fillId="46" borderId="20" xfId="0" applyNumberFormat="1" applyFont="1" applyFill="1" applyBorder="1" applyAlignment="1">
      <alignment horizontal="center" vertical="center" wrapText="1"/>
    </xf>
    <xf numFmtId="0" fontId="33" fillId="46" borderId="20" xfId="0" applyFont="1" applyFill="1" applyBorder="1" applyAlignment="1">
      <alignment horizontal="center" vertical="center" wrapText="1"/>
    </xf>
    <xf numFmtId="0" fontId="33" fillId="46" borderId="10" xfId="0" applyFont="1" applyFill="1" applyBorder="1" applyAlignment="1">
      <alignment horizontal="center" vertical="center" wrapText="1"/>
    </xf>
    <xf numFmtId="0" fontId="33" fillId="46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wrapText="1"/>
    </xf>
    <xf numFmtId="2" fontId="33" fillId="46" borderId="12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15" borderId="10" xfId="0" applyNumberFormat="1" applyFont="1" applyFill="1" applyBorder="1" applyAlignment="1">
      <alignment horizontal="center" vertical="center" wrapText="1"/>
    </xf>
    <xf numFmtId="2" fontId="34" fillId="15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14" fontId="12" fillId="9" borderId="10" xfId="0" applyNumberFormat="1" applyFont="1" applyFill="1" applyBorder="1" applyAlignment="1">
      <alignment horizontal="left" vertical="center" wrapText="1"/>
    </xf>
    <xf numFmtId="0" fontId="82" fillId="41" borderId="10" xfId="0" applyFont="1" applyFill="1" applyBorder="1" applyAlignment="1">
      <alignment horizontal="left" vertical="center" wrapText="1"/>
    </xf>
    <xf numFmtId="0" fontId="37" fillId="41" borderId="10" xfId="0" applyFont="1" applyFill="1" applyBorder="1" applyAlignment="1">
      <alignment horizontal="left" vertical="center" wrapText="1"/>
    </xf>
    <xf numFmtId="0" fontId="38" fillId="41" borderId="10" xfId="0" applyFont="1" applyFill="1" applyBorder="1" applyAlignment="1">
      <alignment horizontal="left" vertical="center" wrapText="1"/>
    </xf>
    <xf numFmtId="0" fontId="34" fillId="41" borderId="10" xfId="0" applyFont="1" applyFill="1" applyBorder="1" applyAlignment="1">
      <alignment horizontal="left" vertical="center" wrapText="1"/>
    </xf>
    <xf numFmtId="0" fontId="27" fillId="41" borderId="10" xfId="0" applyFont="1" applyFill="1" applyBorder="1" applyAlignment="1">
      <alignment horizontal="left" vertical="center" wrapText="1"/>
    </xf>
    <xf numFmtId="0" fontId="31" fillId="41" borderId="10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center" vertical="center" textRotation="90" wrapText="1"/>
    </xf>
    <xf numFmtId="0" fontId="27" fillId="10" borderId="10" xfId="0" applyFont="1" applyFill="1" applyBorder="1" applyAlignment="1">
      <alignment vertical="center" wrapText="1"/>
    </xf>
    <xf numFmtId="0" fontId="12" fillId="43" borderId="10" xfId="0" applyFont="1" applyFill="1" applyBorder="1" applyAlignment="1">
      <alignment horizontal="center" vertical="center" wrapText="1"/>
    </xf>
    <xf numFmtId="49" fontId="16" fillId="4" borderId="11" xfId="0" applyNumberFormat="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44" borderId="10" xfId="0" applyFont="1" applyFill="1" applyBorder="1" applyAlignment="1">
      <alignment horizontal="center" vertical="center"/>
    </xf>
    <xf numFmtId="49" fontId="16" fillId="44" borderId="11" xfId="0" applyNumberFormat="1" applyFont="1" applyFill="1" applyBorder="1" applyAlignment="1">
      <alignment horizontal="center" vertical="center" wrapText="1"/>
    </xf>
    <xf numFmtId="0" fontId="16" fillId="44" borderId="11" xfId="0" applyFont="1" applyFill="1" applyBorder="1" applyAlignment="1">
      <alignment horizontal="center" vertical="center" wrapText="1"/>
    </xf>
    <xf numFmtId="0" fontId="17" fillId="44" borderId="2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14" fontId="16" fillId="44" borderId="12" xfId="0" applyNumberFormat="1" applyFont="1" applyFill="1" applyBorder="1" applyAlignment="1">
      <alignment horizontal="center" vertical="center"/>
    </xf>
    <xf numFmtId="0" fontId="16" fillId="44" borderId="10" xfId="0" applyFont="1" applyFill="1" applyBorder="1" applyAlignment="1">
      <alignment horizontal="center" vertical="center" wrapText="1"/>
    </xf>
    <xf numFmtId="0" fontId="16" fillId="44" borderId="12" xfId="0" applyFont="1" applyFill="1" applyBorder="1" applyAlignment="1">
      <alignment horizontal="center" vertical="center"/>
    </xf>
    <xf numFmtId="0" fontId="16" fillId="44" borderId="12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49" fontId="16" fillId="37" borderId="11" xfId="0" applyNumberFormat="1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 wrapText="1"/>
    </xf>
    <xf numFmtId="14" fontId="16" fillId="37" borderId="12" xfId="0" applyNumberFormat="1" applyFont="1" applyFill="1" applyBorder="1" applyAlignment="1">
      <alignment horizontal="center" vertical="center" wrapText="1"/>
    </xf>
    <xf numFmtId="0" fontId="28" fillId="37" borderId="12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43" borderId="10" xfId="0" applyFont="1" applyFill="1" applyBorder="1" applyAlignment="1">
      <alignment horizontal="center" vertical="center"/>
    </xf>
    <xf numFmtId="49" fontId="16" fillId="43" borderId="11" xfId="0" applyNumberFormat="1" applyFont="1" applyFill="1" applyBorder="1" applyAlignment="1">
      <alignment horizontal="center" vertical="center" wrapText="1"/>
    </xf>
    <xf numFmtId="0" fontId="28" fillId="43" borderId="11" xfId="0" applyFont="1" applyFill="1" applyBorder="1" applyAlignment="1">
      <alignment horizontal="center" vertical="center" wrapText="1"/>
    </xf>
    <xf numFmtId="0" fontId="16" fillId="43" borderId="10" xfId="0" applyFont="1" applyFill="1" applyBorder="1" applyAlignment="1">
      <alignment horizontal="center" vertical="center" wrapText="1"/>
    </xf>
    <xf numFmtId="0" fontId="28" fillId="43" borderId="12" xfId="0" applyFont="1" applyFill="1" applyBorder="1" applyAlignment="1">
      <alignment horizontal="center" vertical="center" wrapText="1"/>
    </xf>
    <xf numFmtId="0" fontId="28" fillId="43" borderId="10" xfId="0" applyFont="1" applyFill="1" applyBorder="1" applyAlignment="1">
      <alignment horizontal="center" vertical="center" wrapText="1"/>
    </xf>
    <xf numFmtId="14" fontId="28" fillId="43" borderId="12" xfId="0" applyNumberFormat="1" applyFont="1" applyFill="1" applyBorder="1" applyAlignment="1">
      <alignment horizontal="center" vertical="center" wrapText="1"/>
    </xf>
    <xf numFmtId="0" fontId="16" fillId="43" borderId="12" xfId="0" applyFont="1" applyFill="1" applyBorder="1" applyAlignment="1">
      <alignment horizontal="center" vertical="center" wrapText="1"/>
    </xf>
    <xf numFmtId="0" fontId="16" fillId="41" borderId="10" xfId="0" applyFont="1" applyFill="1" applyBorder="1" applyAlignment="1">
      <alignment horizontal="center" vertical="center"/>
    </xf>
    <xf numFmtId="49" fontId="16" fillId="41" borderId="11" xfId="0" applyNumberFormat="1" applyFont="1" applyFill="1" applyBorder="1" applyAlignment="1">
      <alignment horizontal="center" vertical="center" wrapText="1"/>
    </xf>
    <xf numFmtId="0" fontId="16" fillId="41" borderId="11" xfId="0" applyFont="1" applyFill="1" applyBorder="1" applyAlignment="1">
      <alignment horizontal="center" vertical="center"/>
    </xf>
    <xf numFmtId="0" fontId="16" fillId="41" borderId="12" xfId="0" applyFont="1" applyFill="1" applyBorder="1" applyAlignment="1">
      <alignment horizontal="center" vertical="center"/>
    </xf>
    <xf numFmtId="0" fontId="16" fillId="41" borderId="12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37" borderId="11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28" fillId="41" borderId="11" xfId="0" applyFont="1" applyFill="1" applyBorder="1" applyAlignment="1">
      <alignment horizontal="center" vertical="center" wrapText="1"/>
    </xf>
    <xf numFmtId="0" fontId="17" fillId="41" borderId="12" xfId="0" applyFont="1" applyFill="1" applyBorder="1" applyAlignment="1">
      <alignment horizontal="center" vertical="center"/>
    </xf>
    <xf numFmtId="0" fontId="17" fillId="41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16" fillId="37" borderId="0" xfId="0" applyFont="1" applyFill="1" applyAlignment="1">
      <alignment horizontal="center" vertical="center"/>
    </xf>
    <xf numFmtId="0" fontId="16" fillId="41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4" fontId="16" fillId="0" borderId="12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4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14" fontId="16" fillId="41" borderId="12" xfId="0" applyNumberFormat="1" applyFont="1" applyFill="1" applyBorder="1" applyAlignment="1">
      <alignment horizontal="center" vertical="center"/>
    </xf>
    <xf numFmtId="49" fontId="16" fillId="37" borderId="19" xfId="0" applyNumberFormat="1" applyFont="1" applyFill="1" applyBorder="1" applyAlignment="1">
      <alignment horizontal="center" vertical="center" wrapText="1"/>
    </xf>
    <xf numFmtId="0" fontId="16" fillId="37" borderId="19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41" borderId="10" xfId="0" applyNumberFormat="1" applyFont="1" applyFill="1" applyBorder="1" applyAlignment="1">
      <alignment horizontal="center" vertical="center" wrapText="1"/>
    </xf>
    <xf numFmtId="0" fontId="16" fillId="48" borderId="10" xfId="0" applyFont="1" applyFill="1" applyBorder="1" applyAlignment="1">
      <alignment horizontal="center" vertical="center"/>
    </xf>
    <xf numFmtId="49" fontId="16" fillId="48" borderId="11" xfId="0" applyNumberFormat="1" applyFont="1" applyFill="1" applyBorder="1" applyAlignment="1">
      <alignment horizontal="center" vertical="center" wrapText="1"/>
    </xf>
    <xf numFmtId="0" fontId="16" fillId="48" borderId="11" xfId="0" applyFont="1" applyFill="1" applyBorder="1" applyAlignment="1">
      <alignment horizontal="center" vertical="center"/>
    </xf>
    <xf numFmtId="0" fontId="16" fillId="48" borderId="12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 wrapText="1"/>
    </xf>
    <xf numFmtId="0" fontId="28" fillId="41" borderId="12" xfId="0" applyFont="1" applyFill="1" applyBorder="1" applyAlignment="1">
      <alignment horizontal="center" vertical="center" wrapText="1"/>
    </xf>
    <xf numFmtId="0" fontId="28" fillId="41" borderId="10" xfId="0" applyFont="1" applyFill="1" applyBorder="1" applyAlignment="1">
      <alignment horizontal="center" vertical="center" wrapText="1"/>
    </xf>
    <xf numFmtId="14" fontId="16" fillId="41" borderId="12" xfId="0" applyNumberFormat="1" applyFont="1" applyFill="1" applyBorder="1" applyAlignment="1">
      <alignment horizontal="center" vertical="center" wrapText="1"/>
    </xf>
    <xf numFmtId="0" fontId="30" fillId="41" borderId="12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 wrapText="1"/>
    </xf>
    <xf numFmtId="0" fontId="16" fillId="37" borderId="15" xfId="0" applyFont="1" applyFill="1" applyBorder="1" applyAlignment="1">
      <alignment horizontal="center" vertical="center"/>
    </xf>
    <xf numFmtId="49" fontId="16" fillId="37" borderId="18" xfId="0" applyNumberFormat="1" applyFont="1" applyFill="1" applyBorder="1" applyAlignment="1">
      <alignment horizontal="center" vertical="center" wrapText="1"/>
    </xf>
    <xf numFmtId="0" fontId="16" fillId="43" borderId="15" xfId="0" applyFont="1" applyFill="1" applyBorder="1" applyAlignment="1">
      <alignment horizontal="center" vertical="center"/>
    </xf>
    <xf numFmtId="49" fontId="16" fillId="43" borderId="18" xfId="0" applyNumberFormat="1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49" fontId="16" fillId="35" borderId="11" xfId="0" applyNumberFormat="1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/>
    </xf>
    <xf numFmtId="0" fontId="16" fillId="37" borderId="23" xfId="0" applyFont="1" applyFill="1" applyBorder="1" applyAlignment="1">
      <alignment horizontal="center" vertical="center"/>
    </xf>
    <xf numFmtId="0" fontId="16" fillId="37" borderId="23" xfId="0" applyFont="1" applyFill="1" applyBorder="1" applyAlignment="1">
      <alignment horizontal="center" vertical="center" wrapText="1"/>
    </xf>
    <xf numFmtId="0" fontId="28" fillId="37" borderId="12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81" fillId="41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8" fillId="10" borderId="11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41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205" fontId="16" fillId="0" borderId="11" xfId="0" applyNumberFormat="1" applyFont="1" applyFill="1" applyBorder="1" applyAlignment="1">
      <alignment horizontal="center" vertical="center" wrapText="1"/>
    </xf>
    <xf numFmtId="0" fontId="81" fillId="41" borderId="12" xfId="0" applyFont="1" applyFill="1" applyBorder="1" applyAlignment="1">
      <alignment horizontal="center" vertical="center" wrapText="1"/>
    </xf>
    <xf numFmtId="0" fontId="45" fillId="41" borderId="12" xfId="0" applyFont="1" applyFill="1" applyBorder="1" applyAlignment="1">
      <alignment horizontal="center" vertical="center" wrapText="1"/>
    </xf>
    <xf numFmtId="14" fontId="16" fillId="0" borderId="12" xfId="0" applyNumberFormat="1" applyFont="1" applyFill="1" applyBorder="1" applyAlignment="1">
      <alignment horizontal="center" vertical="center"/>
    </xf>
    <xf numFmtId="14" fontId="16" fillId="0" borderId="10" xfId="0" applyNumberFormat="1" applyFont="1" applyBorder="1" applyAlignment="1">
      <alignment horizontal="center" vertical="center"/>
    </xf>
    <xf numFmtId="14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49" fontId="81" fillId="0" borderId="0" xfId="0" applyNumberFormat="1" applyFont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/>
    </xf>
    <xf numFmtId="49" fontId="16" fillId="4" borderId="0" xfId="0" applyNumberFormat="1" applyFont="1" applyFill="1" applyBorder="1" applyAlignment="1">
      <alignment horizontal="center" vertical="center" wrapText="1"/>
    </xf>
    <xf numFmtId="0" fontId="17" fillId="49" borderId="12" xfId="0" applyFont="1" applyFill="1" applyBorder="1" applyAlignment="1">
      <alignment horizontal="left" vertical="center"/>
    </xf>
    <xf numFmtId="2" fontId="16" fillId="4" borderId="10" xfId="0" applyNumberFormat="1" applyFont="1" applyFill="1" applyBorder="1" applyAlignment="1">
      <alignment horizontal="center" vertical="center" wrapText="1"/>
    </xf>
    <xf numFmtId="2" fontId="16" fillId="44" borderId="10" xfId="0" applyNumberFormat="1" applyFont="1" applyFill="1" applyBorder="1" applyAlignment="1">
      <alignment horizontal="center" vertical="center"/>
    </xf>
    <xf numFmtId="2" fontId="16" fillId="34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2" fontId="16" fillId="37" borderId="10" xfId="0" applyNumberFormat="1" applyFont="1" applyFill="1" applyBorder="1" applyAlignment="1">
      <alignment horizontal="center" vertical="center"/>
    </xf>
    <xf numFmtId="2" fontId="16" fillId="43" borderId="10" xfId="0" applyNumberFormat="1" applyFont="1" applyFill="1" applyBorder="1" applyAlignment="1">
      <alignment horizontal="center" vertical="center"/>
    </xf>
    <xf numFmtId="2" fontId="16" fillId="41" borderId="10" xfId="0" applyNumberFormat="1" applyFont="1" applyFill="1" applyBorder="1" applyAlignment="1">
      <alignment horizontal="center" vertical="center"/>
    </xf>
    <xf numFmtId="2" fontId="16" fillId="41" borderId="10" xfId="0" applyNumberFormat="1" applyFont="1" applyFill="1" applyBorder="1" applyAlignment="1">
      <alignment horizontal="center" vertical="center" wrapText="1"/>
    </xf>
    <xf numFmtId="2" fontId="16" fillId="37" borderId="0" xfId="0" applyNumberFormat="1" applyFont="1" applyFill="1" applyAlignment="1">
      <alignment horizontal="center" vertical="center"/>
    </xf>
    <xf numFmtId="2" fontId="16" fillId="37" borderId="13" xfId="0" applyNumberFormat="1" applyFont="1" applyFill="1" applyBorder="1" applyAlignment="1">
      <alignment horizontal="center" vertical="center"/>
    </xf>
    <xf numFmtId="2" fontId="16" fillId="48" borderId="10" xfId="0" applyNumberFormat="1" applyFont="1" applyFill="1" applyBorder="1" applyAlignment="1">
      <alignment horizontal="center" vertical="center"/>
    </xf>
    <xf numFmtId="2" fontId="16" fillId="35" borderId="10" xfId="0" applyNumberFormat="1" applyFont="1" applyFill="1" applyBorder="1" applyAlignment="1">
      <alignment horizontal="center" vertical="center"/>
    </xf>
    <xf numFmtId="2" fontId="16" fillId="35" borderId="13" xfId="0" applyNumberFormat="1" applyFont="1" applyFill="1" applyBorder="1" applyAlignment="1">
      <alignment horizontal="center" vertical="center"/>
    </xf>
    <xf numFmtId="2" fontId="16" fillId="35" borderId="14" xfId="0" applyNumberFormat="1" applyFont="1" applyFill="1" applyBorder="1" applyAlignment="1">
      <alignment horizontal="center" vertical="center"/>
    </xf>
    <xf numFmtId="2" fontId="16" fillId="35" borderId="15" xfId="0" applyNumberFormat="1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2" fontId="16" fillId="37" borderId="15" xfId="0" applyNumberFormat="1" applyFont="1" applyFill="1" applyBorder="1" applyAlignment="1">
      <alignment horizontal="center" vertical="center"/>
    </xf>
    <xf numFmtId="2" fontId="16" fillId="37" borderId="15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/>
    </xf>
    <xf numFmtId="2" fontId="16" fillId="41" borderId="15" xfId="0" applyNumberFormat="1" applyFont="1" applyFill="1" applyBorder="1" applyAlignment="1">
      <alignment horizontal="center" vertical="center"/>
    </xf>
    <xf numFmtId="2" fontId="16" fillId="41" borderId="15" xfId="0" applyNumberFormat="1" applyFont="1" applyFill="1" applyBorder="1" applyAlignment="1">
      <alignment horizontal="center" vertical="center" wrapText="1"/>
    </xf>
    <xf numFmtId="2" fontId="16" fillId="34" borderId="15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06" fontId="27" fillId="10" borderId="10" xfId="0" applyNumberFormat="1" applyFont="1" applyFill="1" applyBorder="1" applyAlignment="1">
      <alignment vertical="center" wrapText="1"/>
    </xf>
    <xf numFmtId="206" fontId="12" fillId="4" borderId="10" xfId="0" applyNumberFormat="1" applyFont="1" applyFill="1" applyBorder="1" applyAlignment="1">
      <alignment horizontal="center" vertical="center" wrapText="1"/>
    </xf>
    <xf numFmtId="206" fontId="33" fillId="46" borderId="20" xfId="0" applyNumberFormat="1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9" borderId="10" xfId="0" applyNumberFormat="1" applyFont="1" applyFill="1" applyBorder="1" applyAlignment="1">
      <alignment horizontal="center" vertical="center" wrapText="1"/>
    </xf>
    <xf numFmtId="206" fontId="12" fillId="0" borderId="10" xfId="0" applyNumberFormat="1" applyFont="1" applyBorder="1" applyAlignment="1">
      <alignment horizontal="center" vertical="center" wrapText="1"/>
    </xf>
    <xf numFmtId="206" fontId="12" fillId="36" borderId="10" xfId="0" applyNumberFormat="1" applyFont="1" applyFill="1" applyBorder="1" applyAlignment="1">
      <alignment horizontal="center" vertical="center" wrapText="1"/>
    </xf>
    <xf numFmtId="206" fontId="12" fillId="43" borderId="10" xfId="0" applyNumberFormat="1" applyFont="1" applyFill="1" applyBorder="1" applyAlignment="1">
      <alignment horizontal="center" vertical="center" wrapText="1"/>
    </xf>
    <xf numFmtId="206" fontId="12" fillId="15" borderId="10" xfId="0" applyNumberFormat="1" applyFont="1" applyFill="1" applyBorder="1" applyAlignment="1">
      <alignment horizontal="center" vertical="center" wrapText="1"/>
    </xf>
    <xf numFmtId="206" fontId="34" fillId="43" borderId="10" xfId="0" applyNumberFormat="1" applyFont="1" applyFill="1" applyBorder="1" applyAlignment="1">
      <alignment horizontal="center" vertical="center" wrapText="1"/>
    </xf>
    <xf numFmtId="206" fontId="34" fillId="15" borderId="10" xfId="0" applyNumberFormat="1" applyFont="1" applyFill="1" applyBorder="1" applyAlignment="1">
      <alignment horizontal="center" vertical="center" wrapText="1"/>
    </xf>
    <xf numFmtId="206" fontId="82" fillId="43" borderId="10" xfId="0" applyNumberFormat="1" applyFont="1" applyFill="1" applyBorder="1" applyAlignment="1">
      <alignment horizontal="center" vertical="center" wrapText="1"/>
    </xf>
    <xf numFmtId="206" fontId="31" fillId="0" borderId="10" xfId="0" applyNumberFormat="1" applyFont="1" applyFill="1" applyBorder="1" applyAlignment="1">
      <alignment horizontal="center" vertical="center" wrapText="1"/>
    </xf>
    <xf numFmtId="206" fontId="33" fillId="46" borderId="10" xfId="0" applyNumberFormat="1" applyFont="1" applyFill="1" applyBorder="1" applyAlignment="1">
      <alignment horizontal="center" vertical="center" wrapText="1"/>
    </xf>
    <xf numFmtId="206" fontId="12" fillId="0" borderId="0" xfId="0" applyNumberFormat="1" applyFont="1" applyFill="1" applyBorder="1" applyAlignment="1">
      <alignment horizontal="center" vertical="center" wrapText="1"/>
    </xf>
    <xf numFmtId="206" fontId="12" fillId="0" borderId="0" xfId="0" applyNumberFormat="1" applyFont="1" applyAlignment="1">
      <alignment horizontal="center" wrapText="1"/>
    </xf>
    <xf numFmtId="206" fontId="27" fillId="10" borderId="10" xfId="0" applyNumberFormat="1" applyFont="1" applyFill="1" applyBorder="1" applyAlignment="1">
      <alignment horizontal="center" vertical="center" wrapText="1"/>
    </xf>
    <xf numFmtId="206" fontId="12" fillId="0" borderId="0" xfId="0" applyNumberFormat="1" applyFont="1" applyFill="1" applyAlignment="1">
      <alignment horizontal="center" wrapText="1"/>
    </xf>
    <xf numFmtId="14" fontId="17" fillId="10" borderId="12" xfId="0" applyNumberFormat="1" applyFont="1" applyFill="1" applyBorder="1" applyAlignment="1">
      <alignment horizontal="center" wrapText="1"/>
    </xf>
    <xf numFmtId="14" fontId="17" fillId="10" borderId="20" xfId="0" applyNumberFormat="1" applyFont="1" applyFill="1" applyBorder="1" applyAlignment="1">
      <alignment horizontal="center" wrapText="1"/>
    </xf>
    <xf numFmtId="0" fontId="27" fillId="10" borderId="12" xfId="0" applyFont="1" applyFill="1" applyBorder="1" applyAlignment="1">
      <alignment horizontal="left" vertical="center" wrapText="1"/>
    </xf>
    <xf numFmtId="14" fontId="17" fillId="10" borderId="12" xfId="0" applyNumberFormat="1" applyFont="1" applyFill="1" applyBorder="1" applyAlignment="1">
      <alignment horizontal="center" wrapText="1"/>
    </xf>
    <xf numFmtId="14" fontId="17" fillId="10" borderId="20" xfId="0" applyNumberFormat="1" applyFont="1" applyFill="1" applyBorder="1" applyAlignment="1">
      <alignment horizontal="center" wrapText="1"/>
    </xf>
    <xf numFmtId="0" fontId="27" fillId="10" borderId="12" xfId="0" applyFont="1" applyFill="1" applyBorder="1" applyAlignment="1">
      <alignment horizontal="left" vertical="center" wrapText="1"/>
    </xf>
    <xf numFmtId="0" fontId="27" fillId="10" borderId="20" xfId="0" applyFont="1" applyFill="1" applyBorder="1" applyAlignment="1">
      <alignment horizontal="left" vertical="center" wrapText="1"/>
    </xf>
    <xf numFmtId="0" fontId="27" fillId="10" borderId="11" xfId="0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3" fillId="46" borderId="10" xfId="0" applyFont="1" applyFill="1" applyBorder="1" applyAlignment="1">
      <alignment horizontal="left" vertical="center" wrapText="1"/>
    </xf>
    <xf numFmtId="0" fontId="33" fillId="46" borderId="12" xfId="0" applyFont="1" applyFill="1" applyBorder="1" applyAlignment="1">
      <alignment horizontal="left" vertical="center" wrapText="1"/>
    </xf>
    <xf numFmtId="0" fontId="33" fillId="46" borderId="20" xfId="0" applyFont="1" applyFill="1" applyBorder="1" applyAlignment="1">
      <alignment horizontal="left" vertical="center" wrapText="1"/>
    </xf>
    <xf numFmtId="0" fontId="12" fillId="4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14" fontId="34" fillId="0" borderId="1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left" vertical="center" wrapText="1"/>
    </xf>
    <xf numFmtId="0" fontId="28" fillId="0" borderId="10" xfId="53" applyNumberFormat="1" applyFont="1" applyFill="1" applyBorder="1" applyAlignment="1" applyProtection="1">
      <alignment horizontal="center" vertical="center"/>
      <protection/>
    </xf>
    <xf numFmtId="0" fontId="28" fillId="0" borderId="13" xfId="53" applyNumberFormat="1" applyFont="1" applyFill="1" applyBorder="1" applyAlignment="1" applyProtection="1">
      <alignment horizontal="left" wrapText="1"/>
      <protection/>
    </xf>
    <xf numFmtId="0" fontId="28" fillId="0" borderId="14" xfId="53" applyNumberFormat="1" applyFont="1" applyFill="1" applyBorder="1" applyAlignment="1" applyProtection="1">
      <alignment horizontal="left" wrapText="1"/>
      <protection/>
    </xf>
    <xf numFmtId="0" fontId="28" fillId="0" borderId="15" xfId="53" applyNumberFormat="1" applyFont="1" applyFill="1" applyBorder="1" applyAlignment="1" applyProtection="1">
      <alignment horizontal="left" wrapText="1"/>
      <protection/>
    </xf>
    <xf numFmtId="14" fontId="28" fillId="0" borderId="13" xfId="53" applyNumberFormat="1" applyFont="1" applyFill="1" applyBorder="1" applyAlignment="1" applyProtection="1">
      <alignment horizontal="left" wrapText="1"/>
      <protection/>
    </xf>
    <xf numFmtId="14" fontId="28" fillId="0" borderId="14" xfId="53" applyNumberFormat="1" applyFont="1" applyFill="1" applyBorder="1" applyAlignment="1" applyProtection="1">
      <alignment horizontal="left" wrapText="1"/>
      <protection/>
    </xf>
    <xf numFmtId="14" fontId="28" fillId="0" borderId="15" xfId="53" applyNumberFormat="1" applyFont="1" applyFill="1" applyBorder="1" applyAlignment="1" applyProtection="1">
      <alignment horizontal="left" wrapText="1"/>
      <protection/>
    </xf>
    <xf numFmtId="0" fontId="81" fillId="0" borderId="13" xfId="53" applyNumberFormat="1" applyFont="1" applyFill="1" applyBorder="1" applyAlignment="1" applyProtection="1">
      <alignment horizontal="left" wrapText="1"/>
      <protection/>
    </xf>
    <xf numFmtId="0" fontId="17" fillId="49" borderId="12" xfId="0" applyFont="1" applyFill="1" applyBorder="1" applyAlignment="1">
      <alignment horizontal="left" vertical="center"/>
    </xf>
    <xf numFmtId="0" fontId="17" fillId="49" borderId="20" xfId="0" applyFont="1" applyFill="1" applyBorder="1" applyAlignment="1">
      <alignment horizontal="left" vertical="center"/>
    </xf>
    <xf numFmtId="0" fontId="16" fillId="44" borderId="12" xfId="0" applyFont="1" applyFill="1" applyBorder="1" applyAlignment="1">
      <alignment horizontal="left" vertical="center" wrapText="1"/>
    </xf>
    <xf numFmtId="0" fontId="16" fillId="44" borderId="20" xfId="0" applyFont="1" applyFill="1" applyBorder="1" applyAlignment="1">
      <alignment horizontal="left" vertical="center" wrapText="1"/>
    </xf>
    <xf numFmtId="0" fontId="16" fillId="44" borderId="11" xfId="0" applyFont="1" applyFill="1" applyBorder="1" applyAlignment="1">
      <alignment horizontal="left" vertical="center" wrapText="1"/>
    </xf>
    <xf numFmtId="0" fontId="17" fillId="49" borderId="11" xfId="0" applyFont="1" applyFill="1" applyBorder="1" applyAlignment="1">
      <alignment horizontal="left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2" fontId="16" fillId="35" borderId="13" xfId="0" applyNumberFormat="1" applyFont="1" applyFill="1" applyBorder="1" applyAlignment="1">
      <alignment horizontal="center" vertical="center" wrapText="1"/>
    </xf>
    <xf numFmtId="2" fontId="16" fillId="35" borderId="14" xfId="0" applyNumberFormat="1" applyFont="1" applyFill="1" applyBorder="1" applyAlignment="1">
      <alignment horizontal="center" vertical="center"/>
    </xf>
    <xf numFmtId="2" fontId="16" fillId="35" borderId="15" xfId="0" applyNumberFormat="1" applyFont="1" applyFill="1" applyBorder="1" applyAlignment="1">
      <alignment horizontal="center" vertical="center"/>
    </xf>
    <xf numFmtId="2" fontId="16" fillId="41" borderId="10" xfId="0" applyNumberFormat="1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6" fillId="0" borderId="21" xfId="0" applyFont="1" applyBorder="1" applyAlignment="1">
      <alignment horizontal="left" wrapText="1"/>
    </xf>
    <xf numFmtId="0" fontId="16" fillId="0" borderId="21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7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X73"/>
  <sheetViews>
    <sheetView zoomScalePageLayoutView="0" workbookViewId="0" topLeftCell="A1">
      <pane xSplit="3" ySplit="4" topLeftCell="D6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64" sqref="D64"/>
    </sheetView>
  </sheetViews>
  <sheetFormatPr defaultColWidth="9.140625" defaultRowHeight="12.75"/>
  <cols>
    <col min="1" max="1" width="11.7109375" style="370" customWidth="1"/>
    <col min="2" max="2" width="36.7109375" style="381" customWidth="1"/>
    <col min="3" max="3" width="13.421875" style="370" customWidth="1"/>
    <col min="4" max="4" width="22.140625" style="381" customWidth="1"/>
    <col min="5" max="5" width="17.57421875" style="370" customWidth="1"/>
    <col min="6" max="6" width="13.140625" style="370" customWidth="1"/>
    <col min="7" max="7" width="22.00390625" style="370" customWidth="1"/>
    <col min="8" max="8" width="17.7109375" style="370" customWidth="1"/>
    <col min="9" max="9" width="13.421875" style="370" customWidth="1"/>
    <col min="10" max="10" width="18.8515625" style="370" customWidth="1"/>
    <col min="11" max="11" width="13.421875" style="370" customWidth="1"/>
    <col min="12" max="12" width="14.57421875" style="370" customWidth="1"/>
    <col min="13" max="13" width="14.28125" style="370" customWidth="1"/>
    <col min="14" max="14" width="29.28125" style="381" customWidth="1"/>
    <col min="15" max="15" width="21.8515625" style="381" customWidth="1"/>
    <col min="16" max="16" width="17.57421875" style="370" customWidth="1"/>
    <col min="17" max="17" width="9.140625" style="370" hidden="1" customWidth="1"/>
    <col min="18" max="18" width="7.421875" style="370" hidden="1" customWidth="1"/>
    <col min="19" max="19" width="8.140625" style="370" hidden="1" customWidth="1"/>
    <col min="20" max="20" width="11.421875" style="370" hidden="1" customWidth="1"/>
    <col min="21" max="21" width="27.140625" style="370" customWidth="1"/>
    <col min="22" max="22" width="10.00390625" style="370" customWidth="1"/>
    <col min="23" max="23" width="18.57421875" style="370" customWidth="1"/>
    <col min="24" max="24" width="22.57421875" style="370" customWidth="1"/>
  </cols>
  <sheetData>
    <row r="1" spans="1:5" ht="15">
      <c r="A1" s="726" t="s">
        <v>3158</v>
      </c>
      <c r="B1" s="727"/>
      <c r="C1" s="727"/>
      <c r="D1" s="727"/>
      <c r="E1" s="728"/>
    </row>
    <row r="2" spans="1:24" ht="44.25" customHeight="1">
      <c r="A2" s="726" t="s">
        <v>2731</v>
      </c>
      <c r="B2" s="727"/>
      <c r="C2" s="727"/>
      <c r="D2" s="400"/>
      <c r="E2" s="400"/>
      <c r="F2" s="400"/>
      <c r="G2" s="400"/>
      <c r="H2" s="400"/>
      <c r="I2" s="330"/>
      <c r="J2" s="330"/>
      <c r="K2" s="330"/>
      <c r="L2" s="330"/>
      <c r="M2" s="330"/>
      <c r="N2" s="388"/>
      <c r="O2" s="389"/>
      <c r="P2" s="323"/>
      <c r="Q2" s="724">
        <v>40544</v>
      </c>
      <c r="R2" s="725"/>
      <c r="S2" s="725"/>
      <c r="T2" s="725"/>
      <c r="U2" s="331"/>
      <c r="V2" s="331"/>
      <c r="W2" s="332"/>
      <c r="X2" s="331"/>
    </row>
    <row r="3" spans="1:24" ht="23.25" customHeight="1">
      <c r="A3" s="726" t="s">
        <v>3160</v>
      </c>
      <c r="B3" s="727"/>
      <c r="C3" s="727"/>
      <c r="D3" s="727"/>
      <c r="E3" s="728"/>
      <c r="F3" s="400"/>
      <c r="G3" s="400"/>
      <c r="H3" s="400"/>
      <c r="I3" s="330"/>
      <c r="J3" s="330"/>
      <c r="K3" s="330"/>
      <c r="L3" s="330"/>
      <c r="M3" s="330"/>
      <c r="N3" s="388"/>
      <c r="O3" s="389"/>
      <c r="P3" s="722"/>
      <c r="Q3" s="721"/>
      <c r="R3" s="722"/>
      <c r="S3" s="722"/>
      <c r="T3" s="722"/>
      <c r="U3" s="331"/>
      <c r="V3" s="331"/>
      <c r="W3" s="332"/>
      <c r="X3" s="331"/>
    </row>
    <row r="4" spans="1:24" ht="72" customHeight="1">
      <c r="A4" s="397" t="s">
        <v>1314</v>
      </c>
      <c r="B4" s="397" t="s">
        <v>1668</v>
      </c>
      <c r="C4" s="397" t="s">
        <v>1680</v>
      </c>
      <c r="D4" s="397" t="s">
        <v>1671</v>
      </c>
      <c r="E4" s="397" t="s">
        <v>1684</v>
      </c>
      <c r="F4" s="397" t="s">
        <v>1677</v>
      </c>
      <c r="G4" s="397" t="s">
        <v>1674</v>
      </c>
      <c r="H4" s="397" t="s">
        <v>1670</v>
      </c>
      <c r="I4" s="397" t="s">
        <v>1044</v>
      </c>
      <c r="J4" s="397" t="s">
        <v>282</v>
      </c>
      <c r="K4" s="397" t="s">
        <v>1549</v>
      </c>
      <c r="L4" s="398" t="s">
        <v>1672</v>
      </c>
      <c r="M4" s="398" t="s">
        <v>1673</v>
      </c>
      <c r="N4" s="397" t="s">
        <v>1669</v>
      </c>
      <c r="O4" s="397" t="s">
        <v>364</v>
      </c>
      <c r="P4" s="397" t="s">
        <v>369</v>
      </c>
      <c r="Q4" s="397" t="s">
        <v>1676</v>
      </c>
      <c r="R4" s="397" t="s">
        <v>1675</v>
      </c>
      <c r="S4" s="397" t="s">
        <v>2665</v>
      </c>
      <c r="T4" s="397" t="s">
        <v>2666</v>
      </c>
      <c r="U4" s="399" t="s">
        <v>1358</v>
      </c>
      <c r="V4" s="398" t="s">
        <v>637</v>
      </c>
      <c r="W4" s="399" t="s">
        <v>25</v>
      </c>
      <c r="X4" s="399" t="s">
        <v>1679</v>
      </c>
    </row>
    <row r="5" spans="1:24" s="1" customFormat="1" ht="57" customHeight="1">
      <c r="A5" s="322">
        <v>10001</v>
      </c>
      <c r="B5" s="61" t="s">
        <v>914</v>
      </c>
      <c r="C5" s="328" t="s">
        <v>1681</v>
      </c>
      <c r="D5" s="61"/>
      <c r="E5" s="328"/>
      <c r="F5" s="328"/>
      <c r="G5" s="328"/>
      <c r="H5" s="328"/>
      <c r="I5" s="328" t="s">
        <v>1043</v>
      </c>
      <c r="J5" s="328" t="s">
        <v>283</v>
      </c>
      <c r="K5" s="328">
        <v>7012000657</v>
      </c>
      <c r="L5" s="333">
        <v>1027002955451</v>
      </c>
      <c r="M5" s="333"/>
      <c r="N5" s="61" t="s">
        <v>1743</v>
      </c>
      <c r="O5" s="390" t="s">
        <v>2667</v>
      </c>
      <c r="P5" s="334" t="s">
        <v>246</v>
      </c>
      <c r="Q5" s="335">
        <v>44091.34</v>
      </c>
      <c r="R5" s="336"/>
      <c r="S5" s="335"/>
      <c r="T5" s="336"/>
      <c r="U5" s="328"/>
      <c r="V5" s="337">
        <v>2</v>
      </c>
      <c r="W5" s="328"/>
      <c r="X5" s="328"/>
    </row>
    <row r="6" spans="1:24" s="1" customFormat="1" ht="165">
      <c r="A6" s="322">
        <v>10002</v>
      </c>
      <c r="B6" s="374" t="s">
        <v>2668</v>
      </c>
      <c r="C6" s="328" t="s">
        <v>1681</v>
      </c>
      <c r="D6" s="61" t="s">
        <v>1812</v>
      </c>
      <c r="E6" s="328" t="s">
        <v>1685</v>
      </c>
      <c r="F6" s="328"/>
      <c r="G6" s="328"/>
      <c r="H6" s="328"/>
      <c r="I6" s="328" t="s">
        <v>1043</v>
      </c>
      <c r="J6" s="328" t="s">
        <v>283</v>
      </c>
      <c r="K6" s="328">
        <v>7012004250</v>
      </c>
      <c r="L6" s="333">
        <v>1027002955561</v>
      </c>
      <c r="M6" s="339">
        <v>37243</v>
      </c>
      <c r="N6" s="61" t="s">
        <v>1743</v>
      </c>
      <c r="O6" s="390" t="s">
        <v>2669</v>
      </c>
      <c r="P6" s="334" t="s">
        <v>1813</v>
      </c>
      <c r="Q6" s="340">
        <v>159945.47</v>
      </c>
      <c r="R6" s="336"/>
      <c r="S6" s="335"/>
      <c r="T6" s="336"/>
      <c r="U6" s="328"/>
      <c r="V6" s="337">
        <v>21</v>
      </c>
      <c r="W6" s="328"/>
      <c r="X6" s="328"/>
    </row>
    <row r="7" spans="1:24" s="1" customFormat="1" ht="150">
      <c r="A7" s="322">
        <v>10003</v>
      </c>
      <c r="B7" s="374" t="s">
        <v>2670</v>
      </c>
      <c r="C7" s="336" t="s">
        <v>1681</v>
      </c>
      <c r="D7" s="61"/>
      <c r="E7" s="328"/>
      <c r="F7" s="328"/>
      <c r="G7" s="328"/>
      <c r="H7" s="336" t="s">
        <v>1468</v>
      </c>
      <c r="I7" s="328" t="s">
        <v>1045</v>
      </c>
      <c r="J7" s="328" t="s">
        <v>107</v>
      </c>
      <c r="K7" s="328">
        <v>7012005616</v>
      </c>
      <c r="L7" s="333">
        <v>1087025000040</v>
      </c>
      <c r="M7" s="333"/>
      <c r="N7" s="61" t="s">
        <v>1742</v>
      </c>
      <c r="O7" s="391" t="s">
        <v>2671</v>
      </c>
      <c r="P7" s="334" t="s">
        <v>790</v>
      </c>
      <c r="Q7" s="335">
        <v>603.9</v>
      </c>
      <c r="R7" s="336"/>
      <c r="S7" s="335">
        <v>123.59</v>
      </c>
      <c r="T7" s="336"/>
      <c r="U7" s="328" t="s">
        <v>216</v>
      </c>
      <c r="V7" s="337">
        <v>1</v>
      </c>
      <c r="W7" s="328"/>
      <c r="X7" s="328"/>
    </row>
    <row r="8" spans="1:24" s="52" customFormat="1" ht="6.75" customHeight="1">
      <c r="A8" s="324">
        <v>10004</v>
      </c>
      <c r="B8" s="375" t="s">
        <v>1701</v>
      </c>
      <c r="C8" s="326" t="s">
        <v>2115</v>
      </c>
      <c r="D8" s="383" t="s">
        <v>2116</v>
      </c>
      <c r="E8" s="326" t="s">
        <v>1685</v>
      </c>
      <c r="F8" s="326">
        <v>0</v>
      </c>
      <c r="G8" s="326" t="s">
        <v>699</v>
      </c>
      <c r="H8" s="342" t="s">
        <v>1604</v>
      </c>
      <c r="I8" s="326"/>
      <c r="J8" s="326" t="s">
        <v>283</v>
      </c>
      <c r="K8" s="326">
        <v>7012004193</v>
      </c>
      <c r="L8" s="343">
        <v>1027002956397</v>
      </c>
      <c r="M8" s="344">
        <v>37159</v>
      </c>
      <c r="N8" s="375" t="s">
        <v>1741</v>
      </c>
      <c r="O8" s="375" t="s">
        <v>700</v>
      </c>
      <c r="P8" s="345"/>
      <c r="Q8" s="346">
        <v>109614</v>
      </c>
      <c r="R8" s="346">
        <v>0</v>
      </c>
      <c r="S8" s="346">
        <v>109614</v>
      </c>
      <c r="T8" s="346">
        <v>0</v>
      </c>
      <c r="U8" s="326"/>
      <c r="V8" s="347">
        <v>0</v>
      </c>
      <c r="W8" s="326"/>
      <c r="X8" s="343" t="s">
        <v>1260</v>
      </c>
    </row>
    <row r="9" spans="1:24" s="1" customFormat="1" ht="90">
      <c r="A9" s="322">
        <v>10005</v>
      </c>
      <c r="B9" s="376" t="s">
        <v>1687</v>
      </c>
      <c r="C9" s="348" t="s">
        <v>1681</v>
      </c>
      <c r="D9" s="384"/>
      <c r="E9" s="349" t="s">
        <v>1685</v>
      </c>
      <c r="F9" s="349"/>
      <c r="G9" s="349" t="s">
        <v>701</v>
      </c>
      <c r="H9" s="349" t="s">
        <v>1604</v>
      </c>
      <c r="I9" s="349" t="s">
        <v>1637</v>
      </c>
      <c r="J9" s="349" t="s">
        <v>283</v>
      </c>
      <c r="K9" s="328">
        <v>7012005133</v>
      </c>
      <c r="L9" s="333">
        <v>1067025005838</v>
      </c>
      <c r="M9" s="339">
        <v>38751</v>
      </c>
      <c r="N9" s="61" t="s">
        <v>1740</v>
      </c>
      <c r="O9" s="390" t="s">
        <v>702</v>
      </c>
      <c r="P9" s="334" t="s">
        <v>742</v>
      </c>
      <c r="Q9" s="335"/>
      <c r="R9" s="336"/>
      <c r="S9" s="335"/>
      <c r="T9" s="336"/>
      <c r="U9" s="328"/>
      <c r="V9" s="337">
        <v>2</v>
      </c>
      <c r="W9" s="328"/>
      <c r="X9" s="328"/>
    </row>
    <row r="10" spans="1:24" s="225" customFormat="1" ht="4.5" customHeight="1">
      <c r="A10" s="325">
        <v>10006</v>
      </c>
      <c r="B10" s="377" t="s">
        <v>2672</v>
      </c>
      <c r="C10" s="350" t="s">
        <v>1681</v>
      </c>
      <c r="D10" s="385"/>
      <c r="E10" s="351"/>
      <c r="F10" s="351"/>
      <c r="G10" s="351"/>
      <c r="H10" s="351" t="s">
        <v>23</v>
      </c>
      <c r="I10" s="351" t="s">
        <v>201</v>
      </c>
      <c r="J10" s="351" t="s">
        <v>107</v>
      </c>
      <c r="K10" s="351">
        <v>7012001097</v>
      </c>
      <c r="L10" s="352">
        <v>1027002954164</v>
      </c>
      <c r="M10" s="352"/>
      <c r="N10" s="385" t="s">
        <v>1739</v>
      </c>
      <c r="O10" s="392" t="s">
        <v>2673</v>
      </c>
      <c r="P10" s="353" t="s">
        <v>1659</v>
      </c>
      <c r="Q10" s="350">
        <v>188312</v>
      </c>
      <c r="R10" s="350"/>
      <c r="S10" s="350">
        <v>142001</v>
      </c>
      <c r="T10" s="350"/>
      <c r="U10" s="351"/>
      <c r="V10" s="354">
        <v>28</v>
      </c>
      <c r="W10" s="351" t="s">
        <v>17</v>
      </c>
      <c r="X10" s="351"/>
    </row>
    <row r="11" spans="1:24" s="52" customFormat="1" ht="7.5" customHeight="1">
      <c r="A11" s="324">
        <v>10007</v>
      </c>
      <c r="B11" s="375" t="s">
        <v>1686</v>
      </c>
      <c r="C11" s="342" t="s">
        <v>1678</v>
      </c>
      <c r="D11" s="386"/>
      <c r="E11" s="342" t="s">
        <v>1685</v>
      </c>
      <c r="F11" s="342">
        <v>0</v>
      </c>
      <c r="G11" s="342" t="s">
        <v>1683</v>
      </c>
      <c r="H11" s="342" t="s">
        <v>1604</v>
      </c>
      <c r="I11" s="342"/>
      <c r="J11" s="342" t="s">
        <v>283</v>
      </c>
      <c r="K11" s="326">
        <v>7012000505</v>
      </c>
      <c r="L11" s="343">
        <v>1027002955000</v>
      </c>
      <c r="M11" s="355" t="s">
        <v>1682</v>
      </c>
      <c r="N11" s="375" t="s">
        <v>1738</v>
      </c>
      <c r="O11" s="386" t="s">
        <v>1472</v>
      </c>
      <c r="P11" s="341"/>
      <c r="Q11" s="346">
        <v>0</v>
      </c>
      <c r="R11" s="346">
        <v>0</v>
      </c>
      <c r="S11" s="346">
        <v>0</v>
      </c>
      <c r="T11" s="346">
        <v>0</v>
      </c>
      <c r="U11" s="326"/>
      <c r="V11" s="347">
        <v>0</v>
      </c>
      <c r="W11" s="326"/>
      <c r="X11" s="356">
        <v>39826</v>
      </c>
    </row>
    <row r="12" spans="1:24" s="1" customFormat="1" ht="120">
      <c r="A12" s="322">
        <v>10008</v>
      </c>
      <c r="B12" s="374" t="s">
        <v>2674</v>
      </c>
      <c r="C12" s="336" t="s">
        <v>1681</v>
      </c>
      <c r="D12" s="61"/>
      <c r="E12" s="328"/>
      <c r="F12" s="328"/>
      <c r="G12" s="328"/>
      <c r="H12" s="328" t="s">
        <v>1206</v>
      </c>
      <c r="I12" s="328" t="s">
        <v>1043</v>
      </c>
      <c r="J12" s="328" t="s">
        <v>283</v>
      </c>
      <c r="K12" s="328">
        <v>7012001001</v>
      </c>
      <c r="L12" s="333">
        <v>1027002955660</v>
      </c>
      <c r="M12" s="333"/>
      <c r="N12" s="61" t="s">
        <v>1737</v>
      </c>
      <c r="O12" s="390" t="s">
        <v>2675</v>
      </c>
      <c r="P12" s="334" t="s">
        <v>247</v>
      </c>
      <c r="Q12" s="335">
        <v>3806</v>
      </c>
      <c r="R12" s="336"/>
      <c r="S12" s="335">
        <v>992.9</v>
      </c>
      <c r="T12" s="336"/>
      <c r="U12" s="328"/>
      <c r="V12" s="337">
        <v>1</v>
      </c>
      <c r="W12" s="328"/>
      <c r="X12" s="328"/>
    </row>
    <row r="13" spans="1:24" s="1" customFormat="1" ht="120">
      <c r="A13" s="322">
        <v>10009</v>
      </c>
      <c r="B13" s="374" t="s">
        <v>2676</v>
      </c>
      <c r="C13" s="336" t="s">
        <v>1681</v>
      </c>
      <c r="D13" s="61"/>
      <c r="E13" s="328"/>
      <c r="F13" s="328"/>
      <c r="G13" s="328"/>
      <c r="H13" s="328" t="s">
        <v>1528</v>
      </c>
      <c r="I13" s="328" t="s">
        <v>201</v>
      </c>
      <c r="J13" s="328" t="s">
        <v>107</v>
      </c>
      <c r="K13" s="328">
        <v>7012003672</v>
      </c>
      <c r="L13" s="333">
        <v>1027002953504</v>
      </c>
      <c r="M13" s="333"/>
      <c r="N13" s="61" t="s">
        <v>1736</v>
      </c>
      <c r="O13" s="390" t="s">
        <v>2104</v>
      </c>
      <c r="P13" s="334" t="s">
        <v>1503</v>
      </c>
      <c r="Q13" s="335">
        <v>7356.5</v>
      </c>
      <c r="R13" s="336"/>
      <c r="S13" s="335">
        <v>4758.5</v>
      </c>
      <c r="T13" s="336"/>
      <c r="U13" s="328" t="s">
        <v>274</v>
      </c>
      <c r="V13" s="337">
        <v>4</v>
      </c>
      <c r="W13" s="336" t="s">
        <v>2677</v>
      </c>
      <c r="X13" s="328"/>
    </row>
    <row r="14" spans="1:24" s="52" customFormat="1" ht="4.5" customHeight="1">
      <c r="A14" s="324">
        <v>10010</v>
      </c>
      <c r="B14" s="375" t="s">
        <v>207</v>
      </c>
      <c r="C14" s="326" t="s">
        <v>1678</v>
      </c>
      <c r="D14" s="375" t="s">
        <v>686</v>
      </c>
      <c r="E14" s="326"/>
      <c r="F14" s="326"/>
      <c r="G14" s="326"/>
      <c r="H14" s="326" t="s">
        <v>1636</v>
      </c>
      <c r="I14" s="326"/>
      <c r="J14" s="326" t="s">
        <v>283</v>
      </c>
      <c r="K14" s="326">
        <v>7012003471</v>
      </c>
      <c r="L14" s="343">
        <v>1027002953350</v>
      </c>
      <c r="M14" s="343"/>
      <c r="N14" s="375" t="s">
        <v>1735</v>
      </c>
      <c r="O14" s="386" t="s">
        <v>514</v>
      </c>
      <c r="P14" s="357"/>
      <c r="Q14" s="358"/>
      <c r="R14" s="346"/>
      <c r="S14" s="346"/>
      <c r="T14" s="346"/>
      <c r="U14" s="326"/>
      <c r="V14" s="347"/>
      <c r="W14" s="326"/>
      <c r="X14" s="326" t="s">
        <v>686</v>
      </c>
    </row>
    <row r="15" spans="1:24" s="225" customFormat="1" ht="4.5" customHeight="1">
      <c r="A15" s="325">
        <v>10011</v>
      </c>
      <c r="B15" s="377" t="s">
        <v>2678</v>
      </c>
      <c r="C15" s="350" t="s">
        <v>1850</v>
      </c>
      <c r="D15" s="385" t="s">
        <v>1853</v>
      </c>
      <c r="E15" s="351"/>
      <c r="F15" s="351"/>
      <c r="G15" s="351"/>
      <c r="H15" s="351" t="s">
        <v>1115</v>
      </c>
      <c r="I15" s="351" t="s">
        <v>201</v>
      </c>
      <c r="J15" s="351" t="s">
        <v>107</v>
      </c>
      <c r="K15" s="351">
        <v>7012003520</v>
      </c>
      <c r="L15" s="352">
        <v>1027002955143</v>
      </c>
      <c r="M15" s="352"/>
      <c r="N15" s="385" t="s">
        <v>1734</v>
      </c>
      <c r="O15" s="393" t="s">
        <v>344</v>
      </c>
      <c r="P15" s="353" t="s">
        <v>248</v>
      </c>
      <c r="Q15" s="350">
        <v>275.9</v>
      </c>
      <c r="R15" s="350"/>
      <c r="S15" s="350">
        <v>0</v>
      </c>
      <c r="T15" s="350"/>
      <c r="U15" s="351" t="s">
        <v>272</v>
      </c>
      <c r="V15" s="354">
        <v>1</v>
      </c>
      <c r="W15" s="351" t="s">
        <v>1854</v>
      </c>
      <c r="X15" s="351"/>
    </row>
    <row r="16" spans="1:24" s="1" customFormat="1" ht="120">
      <c r="A16" s="322">
        <v>10012</v>
      </c>
      <c r="B16" s="374" t="s">
        <v>2679</v>
      </c>
      <c r="C16" s="336" t="s">
        <v>1681</v>
      </c>
      <c r="D16" s="61"/>
      <c r="E16" s="328"/>
      <c r="F16" s="328"/>
      <c r="G16" s="328"/>
      <c r="H16" s="328" t="s">
        <v>1116</v>
      </c>
      <c r="I16" s="328" t="s">
        <v>1045</v>
      </c>
      <c r="J16" s="328" t="s">
        <v>107</v>
      </c>
      <c r="K16" s="328">
        <v>7012003538</v>
      </c>
      <c r="L16" s="333">
        <v>1027002953526</v>
      </c>
      <c r="M16" s="333"/>
      <c r="N16" s="61" t="s">
        <v>1733</v>
      </c>
      <c r="O16" s="390" t="s">
        <v>2680</v>
      </c>
      <c r="P16" s="334" t="s">
        <v>1788</v>
      </c>
      <c r="Q16" s="335"/>
      <c r="R16" s="336"/>
      <c r="S16" s="335"/>
      <c r="T16" s="336"/>
      <c r="U16" s="328"/>
      <c r="V16" s="337">
        <v>5</v>
      </c>
      <c r="W16" s="328"/>
      <c r="X16" s="328"/>
    </row>
    <row r="17" spans="1:24" s="1" customFormat="1" ht="150">
      <c r="A17" s="322">
        <v>10013</v>
      </c>
      <c r="B17" s="374" t="s">
        <v>2681</v>
      </c>
      <c r="C17" s="336" t="s">
        <v>1681</v>
      </c>
      <c r="D17" s="61"/>
      <c r="E17" s="328"/>
      <c r="F17" s="328"/>
      <c r="G17" s="328"/>
      <c r="H17" s="328" t="s">
        <v>981</v>
      </c>
      <c r="I17" s="328" t="s">
        <v>201</v>
      </c>
      <c r="J17" s="328" t="s">
        <v>107</v>
      </c>
      <c r="K17" s="328">
        <v>7012003760</v>
      </c>
      <c r="L17" s="333">
        <v>1027002953438</v>
      </c>
      <c r="M17" s="333"/>
      <c r="N17" s="61" t="s">
        <v>1732</v>
      </c>
      <c r="O17" s="391" t="s">
        <v>2682</v>
      </c>
      <c r="P17" s="334" t="s">
        <v>303</v>
      </c>
      <c r="Q17" s="335">
        <v>27165.79</v>
      </c>
      <c r="R17" s="336"/>
      <c r="S17" s="335">
        <v>18678.2</v>
      </c>
      <c r="T17" s="336"/>
      <c r="U17" s="328"/>
      <c r="V17" s="337">
        <v>8</v>
      </c>
      <c r="W17" s="328"/>
      <c r="X17" s="328"/>
    </row>
    <row r="18" spans="1:24" s="1" customFormat="1" ht="165">
      <c r="A18" s="322">
        <v>10014</v>
      </c>
      <c r="B18" s="374" t="s">
        <v>2683</v>
      </c>
      <c r="C18" s="336" t="s">
        <v>1681</v>
      </c>
      <c r="D18" s="61"/>
      <c r="E18" s="328"/>
      <c r="F18" s="328"/>
      <c r="G18" s="328"/>
      <c r="H18" s="328" t="s">
        <v>1469</v>
      </c>
      <c r="I18" s="328" t="s">
        <v>201</v>
      </c>
      <c r="J18" s="328" t="s">
        <v>107</v>
      </c>
      <c r="K18" s="328">
        <v>7012003880</v>
      </c>
      <c r="L18" s="333">
        <v>1027002953460</v>
      </c>
      <c r="M18" s="333"/>
      <c r="N18" s="61" t="s">
        <v>2222</v>
      </c>
      <c r="O18" s="390" t="s">
        <v>1189</v>
      </c>
      <c r="P18" s="334" t="s">
        <v>206</v>
      </c>
      <c r="Q18" s="335">
        <v>1621.8</v>
      </c>
      <c r="R18" s="336"/>
      <c r="S18" s="335">
        <v>818.4</v>
      </c>
      <c r="T18" s="336"/>
      <c r="U18" s="328" t="s">
        <v>275</v>
      </c>
      <c r="V18" s="337">
        <v>2</v>
      </c>
      <c r="W18" s="328"/>
      <c r="X18" s="328"/>
    </row>
    <row r="19" spans="1:24" s="1" customFormat="1" ht="150">
      <c r="A19" s="322">
        <v>10015</v>
      </c>
      <c r="B19" s="374" t="s">
        <v>2684</v>
      </c>
      <c r="C19" s="336" t="s">
        <v>1681</v>
      </c>
      <c r="D19" s="61"/>
      <c r="E19" s="328"/>
      <c r="F19" s="328"/>
      <c r="G19" s="328"/>
      <c r="H19" s="328" t="s">
        <v>1610</v>
      </c>
      <c r="I19" s="328" t="s">
        <v>201</v>
      </c>
      <c r="J19" s="328" t="s">
        <v>107</v>
      </c>
      <c r="K19" s="328">
        <v>7012003680</v>
      </c>
      <c r="L19" s="333">
        <v>1027002953340</v>
      </c>
      <c r="M19" s="333"/>
      <c r="N19" s="61" t="s">
        <v>1731</v>
      </c>
      <c r="O19" s="390" t="s">
        <v>1532</v>
      </c>
      <c r="P19" s="334" t="s">
        <v>1617</v>
      </c>
      <c r="Q19" s="335">
        <v>7733.23</v>
      </c>
      <c r="R19" s="336"/>
      <c r="S19" s="335">
        <v>5388.85</v>
      </c>
      <c r="T19" s="336"/>
      <c r="U19" s="328" t="s">
        <v>1505</v>
      </c>
      <c r="V19" s="337">
        <v>2</v>
      </c>
      <c r="W19" s="328"/>
      <c r="X19" s="328"/>
    </row>
    <row r="20" spans="1:24" s="1" customFormat="1" ht="150">
      <c r="A20" s="322">
        <v>10016</v>
      </c>
      <c r="B20" s="374" t="s">
        <v>2685</v>
      </c>
      <c r="C20" s="336" t="s">
        <v>1681</v>
      </c>
      <c r="D20" s="61"/>
      <c r="E20" s="328"/>
      <c r="F20" s="328"/>
      <c r="G20" s="328"/>
      <c r="H20" s="328" t="s">
        <v>1028</v>
      </c>
      <c r="I20" s="328" t="s">
        <v>201</v>
      </c>
      <c r="J20" s="328" t="s">
        <v>107</v>
      </c>
      <c r="K20" s="328">
        <v>7012003552</v>
      </c>
      <c r="L20" s="333">
        <v>1027002953548</v>
      </c>
      <c r="M20" s="359"/>
      <c r="N20" s="387" t="s">
        <v>1730</v>
      </c>
      <c r="O20" s="394" t="s">
        <v>1554</v>
      </c>
      <c r="P20" s="361" t="s">
        <v>64</v>
      </c>
      <c r="Q20" s="335">
        <v>3902.16</v>
      </c>
      <c r="R20" s="336"/>
      <c r="S20" s="335">
        <v>2414.19</v>
      </c>
      <c r="T20" s="336"/>
      <c r="U20" s="328"/>
      <c r="V20" s="337">
        <v>5</v>
      </c>
      <c r="W20" s="328" t="s">
        <v>81</v>
      </c>
      <c r="X20" s="328"/>
    </row>
    <row r="21" spans="1:24" s="1" customFormat="1" ht="150">
      <c r="A21" s="322">
        <v>10017</v>
      </c>
      <c r="B21" s="374" t="s">
        <v>2686</v>
      </c>
      <c r="C21" s="336" t="s">
        <v>1681</v>
      </c>
      <c r="D21" s="61"/>
      <c r="E21" s="328"/>
      <c r="F21" s="328"/>
      <c r="G21" s="328"/>
      <c r="H21" s="328" t="s">
        <v>1027</v>
      </c>
      <c r="I21" s="328" t="s">
        <v>201</v>
      </c>
      <c r="J21" s="328" t="s">
        <v>107</v>
      </c>
      <c r="K21" s="328">
        <v>7012003425</v>
      </c>
      <c r="L21" s="333">
        <v>1027002955110</v>
      </c>
      <c r="M21" s="333"/>
      <c r="N21" s="61" t="s">
        <v>1729</v>
      </c>
      <c r="O21" s="391" t="s">
        <v>2687</v>
      </c>
      <c r="P21" s="334" t="s">
        <v>70</v>
      </c>
      <c r="Q21" s="335">
        <v>4484.67</v>
      </c>
      <c r="R21" s="336"/>
      <c r="S21" s="335">
        <v>3199.2</v>
      </c>
      <c r="T21" s="336"/>
      <c r="U21" s="328"/>
      <c r="V21" s="337">
        <v>4</v>
      </c>
      <c r="W21" s="328"/>
      <c r="X21" s="328"/>
    </row>
    <row r="22" spans="1:24" s="1" customFormat="1" ht="150">
      <c r="A22" s="322">
        <v>10018</v>
      </c>
      <c r="B22" s="374" t="s">
        <v>2688</v>
      </c>
      <c r="C22" s="336" t="s">
        <v>1681</v>
      </c>
      <c r="D22" s="61"/>
      <c r="E22" s="328"/>
      <c r="F22" s="328"/>
      <c r="G22" s="328"/>
      <c r="H22" s="328" t="s">
        <v>1208</v>
      </c>
      <c r="I22" s="328" t="s">
        <v>201</v>
      </c>
      <c r="J22" s="328" t="s">
        <v>107</v>
      </c>
      <c r="K22" s="328">
        <v>7012004404</v>
      </c>
      <c r="L22" s="333">
        <v>1027002953031</v>
      </c>
      <c r="M22" s="333"/>
      <c r="N22" s="61" t="s">
        <v>1728</v>
      </c>
      <c r="O22" s="391" t="s">
        <v>2689</v>
      </c>
      <c r="P22" s="362" t="s">
        <v>613</v>
      </c>
      <c r="Q22" s="336">
        <v>9959.77</v>
      </c>
      <c r="R22" s="336">
        <v>7552.45</v>
      </c>
      <c r="S22" s="336">
        <v>9448.62</v>
      </c>
      <c r="T22" s="336">
        <v>7496.11</v>
      </c>
      <c r="U22" s="328"/>
      <c r="V22" s="337">
        <v>1</v>
      </c>
      <c r="W22" s="328"/>
      <c r="X22" s="328"/>
    </row>
    <row r="23" spans="1:24" s="1" customFormat="1" ht="210">
      <c r="A23" s="322">
        <v>10019</v>
      </c>
      <c r="B23" s="374" t="s">
        <v>2690</v>
      </c>
      <c r="C23" s="336" t="s">
        <v>1681</v>
      </c>
      <c r="D23" s="61"/>
      <c r="E23" s="328"/>
      <c r="F23" s="328"/>
      <c r="G23" s="328"/>
      <c r="H23" s="328" t="s">
        <v>2691</v>
      </c>
      <c r="I23" s="328" t="s">
        <v>2692</v>
      </c>
      <c r="J23" s="328" t="s">
        <v>107</v>
      </c>
      <c r="K23" s="328">
        <v>7012003584</v>
      </c>
      <c r="L23" s="333">
        <v>1027002953372</v>
      </c>
      <c r="M23" s="333"/>
      <c r="N23" s="61" t="s">
        <v>1727</v>
      </c>
      <c r="O23" s="391" t="s">
        <v>2693</v>
      </c>
      <c r="P23" s="334" t="s">
        <v>1179</v>
      </c>
      <c r="Q23" s="335">
        <v>8920</v>
      </c>
      <c r="R23" s="336"/>
      <c r="S23" s="335">
        <v>8315</v>
      </c>
      <c r="T23" s="336"/>
      <c r="U23" s="328" t="s">
        <v>599</v>
      </c>
      <c r="V23" s="337">
        <v>1</v>
      </c>
      <c r="W23" s="328"/>
      <c r="X23" s="328"/>
    </row>
    <row r="24" spans="1:24" s="225" customFormat="1" ht="4.5" customHeight="1">
      <c r="A24" s="325">
        <v>10020</v>
      </c>
      <c r="B24" s="377" t="s">
        <v>2694</v>
      </c>
      <c r="C24" s="350" t="s">
        <v>1691</v>
      </c>
      <c r="D24" s="385" t="s">
        <v>1624</v>
      </c>
      <c r="E24" s="351"/>
      <c r="F24" s="351"/>
      <c r="G24" s="351"/>
      <c r="H24" s="351" t="s">
        <v>1622</v>
      </c>
      <c r="I24" s="351" t="s">
        <v>201</v>
      </c>
      <c r="J24" s="351" t="s">
        <v>107</v>
      </c>
      <c r="K24" s="351">
        <v>7012004820</v>
      </c>
      <c r="L24" s="352">
        <v>1057000377664</v>
      </c>
      <c r="M24" s="352"/>
      <c r="N24" s="385" t="s">
        <v>1726</v>
      </c>
      <c r="O24" s="393" t="s">
        <v>1623</v>
      </c>
      <c r="P24" s="353"/>
      <c r="Q24" s="350">
        <v>458.7</v>
      </c>
      <c r="R24" s="350"/>
      <c r="S24" s="350">
        <v>458.7</v>
      </c>
      <c r="T24" s="350"/>
      <c r="U24" s="351" t="s">
        <v>601</v>
      </c>
      <c r="V24" s="354">
        <v>3</v>
      </c>
      <c r="W24" s="351" t="s">
        <v>1658</v>
      </c>
      <c r="X24" s="351"/>
    </row>
    <row r="25" spans="1:24" s="1" customFormat="1" ht="210">
      <c r="A25" s="322">
        <v>10021</v>
      </c>
      <c r="B25" s="374" t="s">
        <v>2695</v>
      </c>
      <c r="C25" s="336" t="s">
        <v>1681</v>
      </c>
      <c r="D25" s="61"/>
      <c r="E25" s="328"/>
      <c r="F25" s="328"/>
      <c r="G25" s="328"/>
      <c r="H25" s="328" t="s">
        <v>2259</v>
      </c>
      <c r="I25" s="328" t="s">
        <v>2696</v>
      </c>
      <c r="J25" s="328" t="s">
        <v>283</v>
      </c>
      <c r="K25" s="328">
        <v>7012003760</v>
      </c>
      <c r="L25" s="333">
        <v>1027002953438</v>
      </c>
      <c r="M25" s="333"/>
      <c r="N25" s="61" t="s">
        <v>2260</v>
      </c>
      <c r="O25" s="390" t="s">
        <v>1531</v>
      </c>
      <c r="P25" s="334" t="s">
        <v>1071</v>
      </c>
      <c r="Q25" s="335">
        <v>748.84</v>
      </c>
      <c r="R25" s="336"/>
      <c r="S25" s="335">
        <v>567.38</v>
      </c>
      <c r="T25" s="336"/>
      <c r="U25" s="328" t="s">
        <v>271</v>
      </c>
      <c r="V25" s="337">
        <v>1</v>
      </c>
      <c r="W25" s="328"/>
      <c r="X25" s="328"/>
    </row>
    <row r="26" spans="1:24" s="1" customFormat="1" ht="135">
      <c r="A26" s="322">
        <v>10022</v>
      </c>
      <c r="B26" s="374" t="s">
        <v>2697</v>
      </c>
      <c r="C26" s="336" t="s">
        <v>1681</v>
      </c>
      <c r="D26" s="61"/>
      <c r="E26" s="328"/>
      <c r="F26" s="328"/>
      <c r="G26" s="328"/>
      <c r="H26" s="328" t="s">
        <v>1609</v>
      </c>
      <c r="I26" s="328" t="s">
        <v>201</v>
      </c>
      <c r="J26" s="328" t="s">
        <v>107</v>
      </c>
      <c r="K26" s="328">
        <v>7012003753</v>
      </c>
      <c r="L26" s="333">
        <v>1027002953427</v>
      </c>
      <c r="M26" s="333"/>
      <c r="N26" s="61" t="s">
        <v>1725</v>
      </c>
      <c r="O26" s="390" t="s">
        <v>983</v>
      </c>
      <c r="P26" s="334" t="s">
        <v>982</v>
      </c>
      <c r="Q26" s="335">
        <v>10914.8</v>
      </c>
      <c r="R26" s="336"/>
      <c r="S26" s="335">
        <v>10641.1</v>
      </c>
      <c r="T26" s="336"/>
      <c r="U26" s="328" t="s">
        <v>249</v>
      </c>
      <c r="V26" s="337">
        <v>1</v>
      </c>
      <c r="W26" s="328"/>
      <c r="X26" s="328"/>
    </row>
    <row r="27" spans="1:24" s="1" customFormat="1" ht="83.25" customHeight="1">
      <c r="A27" s="322">
        <v>10023</v>
      </c>
      <c r="B27" s="374" t="s">
        <v>2698</v>
      </c>
      <c r="C27" s="336" t="s">
        <v>1681</v>
      </c>
      <c r="D27" s="61"/>
      <c r="E27" s="328"/>
      <c r="F27" s="328"/>
      <c r="G27" s="328"/>
      <c r="H27" s="328" t="s">
        <v>1205</v>
      </c>
      <c r="I27" s="328" t="s">
        <v>201</v>
      </c>
      <c r="J27" s="328" t="s">
        <v>107</v>
      </c>
      <c r="K27" s="328">
        <v>7012003496</v>
      </c>
      <c r="L27" s="333">
        <v>1027002955121</v>
      </c>
      <c r="M27" s="333"/>
      <c r="N27" s="61" t="s">
        <v>1724</v>
      </c>
      <c r="O27" s="391" t="s">
        <v>2699</v>
      </c>
      <c r="P27" s="334" t="s">
        <v>423</v>
      </c>
      <c r="Q27" s="335">
        <v>5413.03</v>
      </c>
      <c r="R27" s="336"/>
      <c r="S27" s="335">
        <v>2.4</v>
      </c>
      <c r="T27" s="336"/>
      <c r="U27" s="328"/>
      <c r="V27" s="337">
        <v>4</v>
      </c>
      <c r="W27" s="328"/>
      <c r="X27" s="328"/>
    </row>
    <row r="28" spans="1:24" s="1" customFormat="1" ht="150">
      <c r="A28" s="322">
        <v>10024</v>
      </c>
      <c r="B28" s="374" t="s">
        <v>2700</v>
      </c>
      <c r="C28" s="336" t="s">
        <v>1681</v>
      </c>
      <c r="D28" s="61"/>
      <c r="E28" s="328"/>
      <c r="F28" s="328"/>
      <c r="G28" s="328"/>
      <c r="H28" s="328" t="s">
        <v>1508</v>
      </c>
      <c r="I28" s="328" t="s">
        <v>1178</v>
      </c>
      <c r="J28" s="328" t="s">
        <v>107</v>
      </c>
      <c r="K28" s="328">
        <v>7012003697</v>
      </c>
      <c r="L28" s="333">
        <v>1027002953493</v>
      </c>
      <c r="M28" s="333"/>
      <c r="N28" s="61" t="s">
        <v>1723</v>
      </c>
      <c r="O28" s="390" t="s">
        <v>1615</v>
      </c>
      <c r="P28" s="334" t="s">
        <v>1231</v>
      </c>
      <c r="Q28" s="335">
        <v>20122.37</v>
      </c>
      <c r="R28" s="336"/>
      <c r="S28" s="335">
        <v>17032.39</v>
      </c>
      <c r="T28" s="336"/>
      <c r="U28" s="328"/>
      <c r="V28" s="337">
        <v>2</v>
      </c>
      <c r="W28" s="328"/>
      <c r="X28" s="328"/>
    </row>
    <row r="29" spans="1:24" s="1" customFormat="1" ht="90">
      <c r="A29" s="322">
        <v>10025</v>
      </c>
      <c r="B29" s="374" t="s">
        <v>2701</v>
      </c>
      <c r="C29" s="336" t="s">
        <v>1681</v>
      </c>
      <c r="D29" s="61"/>
      <c r="E29" s="328"/>
      <c r="F29" s="328"/>
      <c r="G29" s="328"/>
      <c r="H29" s="328" t="s">
        <v>1207</v>
      </c>
      <c r="I29" s="328" t="s">
        <v>201</v>
      </c>
      <c r="J29" s="328" t="s">
        <v>107</v>
      </c>
      <c r="K29" s="328">
        <v>7012003633</v>
      </c>
      <c r="L29" s="333">
        <v>1027002953416</v>
      </c>
      <c r="M29" s="333"/>
      <c r="N29" s="61" t="s">
        <v>1722</v>
      </c>
      <c r="O29" s="390" t="s">
        <v>1614</v>
      </c>
      <c r="P29" s="334" t="s">
        <v>1616</v>
      </c>
      <c r="Q29" s="335">
        <v>8137.2</v>
      </c>
      <c r="R29" s="336"/>
      <c r="S29" s="335">
        <v>7697.6</v>
      </c>
      <c r="T29" s="336"/>
      <c r="U29" s="328" t="s">
        <v>602</v>
      </c>
      <c r="V29" s="337">
        <v>1</v>
      </c>
      <c r="W29" s="328"/>
      <c r="X29" s="328"/>
    </row>
    <row r="30" spans="1:24" s="1" customFormat="1" ht="195">
      <c r="A30" s="322">
        <v>10026</v>
      </c>
      <c r="B30" s="374" t="s">
        <v>2702</v>
      </c>
      <c r="C30" s="336" t="s">
        <v>1681</v>
      </c>
      <c r="D30" s="61"/>
      <c r="E30" s="328"/>
      <c r="F30" s="328"/>
      <c r="G30" s="328"/>
      <c r="H30" s="336" t="s">
        <v>1333</v>
      </c>
      <c r="I30" s="338" t="s">
        <v>2703</v>
      </c>
      <c r="J30" s="328" t="s">
        <v>745</v>
      </c>
      <c r="K30" s="328">
        <v>7012003560</v>
      </c>
      <c r="L30" s="333">
        <v>1027002953537</v>
      </c>
      <c r="M30" s="333"/>
      <c r="N30" s="61" t="s">
        <v>1721</v>
      </c>
      <c r="O30" s="390" t="s">
        <v>2261</v>
      </c>
      <c r="P30" s="334" t="s">
        <v>105</v>
      </c>
      <c r="Q30" s="335">
        <v>5442.59</v>
      </c>
      <c r="R30" s="336"/>
      <c r="S30" s="335">
        <v>4772.13</v>
      </c>
      <c r="T30" s="336"/>
      <c r="U30" s="328" t="s">
        <v>270</v>
      </c>
      <c r="V30" s="337">
        <v>5</v>
      </c>
      <c r="W30" s="328"/>
      <c r="X30" s="328"/>
    </row>
    <row r="31" spans="1:24" s="1" customFormat="1" ht="255">
      <c r="A31" s="322">
        <v>10027</v>
      </c>
      <c r="B31" s="374" t="s">
        <v>2704</v>
      </c>
      <c r="C31" s="336" t="s">
        <v>1681</v>
      </c>
      <c r="D31" s="61"/>
      <c r="E31" s="328"/>
      <c r="F31" s="328"/>
      <c r="G31" s="328"/>
      <c r="H31" s="336" t="s">
        <v>411</v>
      </c>
      <c r="I31" s="338" t="s">
        <v>2705</v>
      </c>
      <c r="J31" s="328" t="s">
        <v>743</v>
      </c>
      <c r="K31" s="328">
        <v>7012003577</v>
      </c>
      <c r="L31" s="333">
        <v>1027002953361</v>
      </c>
      <c r="M31" s="333"/>
      <c r="N31" s="61" t="s">
        <v>1720</v>
      </c>
      <c r="O31" s="390" t="s">
        <v>375</v>
      </c>
      <c r="P31" s="334" t="s">
        <v>93</v>
      </c>
      <c r="Q31" s="335">
        <v>4025.25</v>
      </c>
      <c r="R31" s="336"/>
      <c r="S31" s="335">
        <v>2772.12</v>
      </c>
      <c r="T31" s="336"/>
      <c r="U31" s="328" t="s">
        <v>1506</v>
      </c>
      <c r="V31" s="337">
        <v>4</v>
      </c>
      <c r="W31" s="328" t="s">
        <v>1852</v>
      </c>
      <c r="X31" s="328" t="s">
        <v>2228</v>
      </c>
    </row>
    <row r="32" spans="1:24" s="225" customFormat="1" ht="5.25" customHeight="1">
      <c r="A32" s="325">
        <v>10028</v>
      </c>
      <c r="B32" s="377" t="s">
        <v>2706</v>
      </c>
      <c r="C32" s="350" t="s">
        <v>1847</v>
      </c>
      <c r="D32" s="385" t="s">
        <v>1848</v>
      </c>
      <c r="E32" s="351"/>
      <c r="F32" s="351"/>
      <c r="G32" s="351"/>
      <c r="H32" s="351" t="s">
        <v>1849</v>
      </c>
      <c r="I32" s="351" t="s">
        <v>1043</v>
      </c>
      <c r="J32" s="351" t="s">
        <v>283</v>
      </c>
      <c r="K32" s="351">
        <v>7012003778</v>
      </c>
      <c r="L32" s="352">
        <v>1027002953383</v>
      </c>
      <c r="M32" s="352"/>
      <c r="N32" s="385" t="s">
        <v>1719</v>
      </c>
      <c r="O32" s="393" t="s">
        <v>1613</v>
      </c>
      <c r="P32" s="353" t="s">
        <v>524</v>
      </c>
      <c r="Q32" s="350">
        <v>2077.68</v>
      </c>
      <c r="R32" s="350"/>
      <c r="S32" s="350">
        <v>1886.53</v>
      </c>
      <c r="T32" s="350"/>
      <c r="U32" s="351" t="s">
        <v>218</v>
      </c>
      <c r="V32" s="354">
        <v>1</v>
      </c>
      <c r="W32" s="351" t="s">
        <v>1851</v>
      </c>
      <c r="X32" s="351"/>
    </row>
    <row r="33" spans="1:24" s="225" customFormat="1" ht="4.5" customHeight="1">
      <c r="A33" s="325">
        <v>10029</v>
      </c>
      <c r="B33" s="377" t="s">
        <v>2707</v>
      </c>
      <c r="C33" s="350" t="s">
        <v>1681</v>
      </c>
      <c r="D33" s="385"/>
      <c r="E33" s="351"/>
      <c r="F33" s="351"/>
      <c r="G33" s="351"/>
      <c r="H33" s="351" t="s">
        <v>744</v>
      </c>
      <c r="I33" s="351" t="s">
        <v>201</v>
      </c>
      <c r="J33" s="351" t="s">
        <v>107</v>
      </c>
      <c r="K33" s="351">
        <v>7012003721</v>
      </c>
      <c r="L33" s="352">
        <v>1027002953394</v>
      </c>
      <c r="M33" s="352"/>
      <c r="N33" s="385" t="s">
        <v>1718</v>
      </c>
      <c r="O33" s="393" t="s">
        <v>1645</v>
      </c>
      <c r="P33" s="353" t="s">
        <v>1816</v>
      </c>
      <c r="Q33" s="350">
        <v>2273</v>
      </c>
      <c r="R33" s="350"/>
      <c r="S33" s="350">
        <v>2118</v>
      </c>
      <c r="T33" s="350"/>
      <c r="U33" s="351" t="s">
        <v>600</v>
      </c>
      <c r="V33" s="354">
        <v>1</v>
      </c>
      <c r="W33" s="351"/>
      <c r="X33" s="351"/>
    </row>
    <row r="34" spans="1:24" s="1" customFormat="1" ht="150">
      <c r="A34" s="322">
        <v>10030</v>
      </c>
      <c r="B34" s="374" t="s">
        <v>2708</v>
      </c>
      <c r="C34" s="336" t="s">
        <v>1681</v>
      </c>
      <c r="D34" s="61"/>
      <c r="E34" s="328"/>
      <c r="F34" s="328"/>
      <c r="G34" s="328"/>
      <c r="H34" s="328" t="s">
        <v>1285</v>
      </c>
      <c r="I34" s="328" t="s">
        <v>201</v>
      </c>
      <c r="J34" s="328" t="s">
        <v>107</v>
      </c>
      <c r="K34" s="328">
        <v>7012003665</v>
      </c>
      <c r="L34" s="333">
        <v>1027002953559</v>
      </c>
      <c r="M34" s="333"/>
      <c r="N34" s="61" t="s">
        <v>1717</v>
      </c>
      <c r="O34" s="390" t="s">
        <v>1534</v>
      </c>
      <c r="P34" s="334" t="s">
        <v>422</v>
      </c>
      <c r="Q34" s="335">
        <v>18758</v>
      </c>
      <c r="R34" s="336"/>
      <c r="S34" s="335">
        <v>15226.6</v>
      </c>
      <c r="T34" s="336"/>
      <c r="U34" s="328" t="s">
        <v>217</v>
      </c>
      <c r="V34" s="337">
        <v>7</v>
      </c>
      <c r="W34" s="328"/>
      <c r="X34" s="328"/>
    </row>
    <row r="35" spans="1:24" s="1" customFormat="1" ht="195">
      <c r="A35" s="322">
        <v>10031</v>
      </c>
      <c r="B35" s="374" t="s">
        <v>2709</v>
      </c>
      <c r="C35" s="336" t="s">
        <v>1681</v>
      </c>
      <c r="D35" s="61"/>
      <c r="E35" s="328"/>
      <c r="F35" s="328"/>
      <c r="G35" s="328"/>
      <c r="H35" s="336" t="s">
        <v>703</v>
      </c>
      <c r="I35" s="338" t="s">
        <v>2710</v>
      </c>
      <c r="J35" s="328" t="s">
        <v>107</v>
      </c>
      <c r="K35" s="328">
        <v>7012003369</v>
      </c>
      <c r="L35" s="333">
        <v>1027002953551</v>
      </c>
      <c r="M35" s="333"/>
      <c r="N35" s="61" t="s">
        <v>1716</v>
      </c>
      <c r="O35" s="391" t="s">
        <v>2711</v>
      </c>
      <c r="P35" s="334" t="s">
        <v>639</v>
      </c>
      <c r="Q35" s="335">
        <v>1014.59</v>
      </c>
      <c r="R35" s="336"/>
      <c r="S35" s="335">
        <v>38.06</v>
      </c>
      <c r="T35" s="336"/>
      <c r="U35" s="328" t="s">
        <v>273</v>
      </c>
      <c r="V35" s="337">
        <v>1</v>
      </c>
      <c r="W35" s="328"/>
      <c r="X35" s="328"/>
    </row>
    <row r="36" spans="1:24" s="1" customFormat="1" ht="150">
      <c r="A36" s="322">
        <v>10032</v>
      </c>
      <c r="B36" s="374" t="s">
        <v>2712</v>
      </c>
      <c r="C36" s="336" t="s">
        <v>1681</v>
      </c>
      <c r="D36" s="61"/>
      <c r="E36" s="328"/>
      <c r="F36" s="328"/>
      <c r="G36" s="328"/>
      <c r="H36" s="336" t="s">
        <v>1631</v>
      </c>
      <c r="I36" s="328" t="s">
        <v>201</v>
      </c>
      <c r="J36" s="328" t="s">
        <v>107</v>
      </c>
      <c r="K36" s="328">
        <v>7012003440</v>
      </c>
      <c r="L36" s="333">
        <v>1027002953450</v>
      </c>
      <c r="M36" s="333"/>
      <c r="N36" s="61" t="s">
        <v>1715</v>
      </c>
      <c r="O36" s="395" t="s">
        <v>2068</v>
      </c>
      <c r="P36" s="334" t="s">
        <v>1284</v>
      </c>
      <c r="Q36" s="335"/>
      <c r="R36" s="336"/>
      <c r="S36" s="335"/>
      <c r="T36" s="336"/>
      <c r="U36" s="328" t="s">
        <v>506</v>
      </c>
      <c r="V36" s="337">
        <v>5</v>
      </c>
      <c r="W36" s="328"/>
      <c r="X36" s="328"/>
    </row>
    <row r="37" spans="1:24" s="1" customFormat="1" ht="150">
      <c r="A37" s="322">
        <v>10033</v>
      </c>
      <c r="B37" s="374" t="s">
        <v>2713</v>
      </c>
      <c r="C37" s="336" t="s">
        <v>1681</v>
      </c>
      <c r="D37" s="61"/>
      <c r="E37" s="328"/>
      <c r="F37" s="328"/>
      <c r="G37" s="328"/>
      <c r="H37" s="328" t="s">
        <v>1317</v>
      </c>
      <c r="I37" s="328" t="s">
        <v>201</v>
      </c>
      <c r="J37" s="328" t="s">
        <v>107</v>
      </c>
      <c r="K37" s="328">
        <v>7012003746</v>
      </c>
      <c r="L37" s="333">
        <v>1027002955099</v>
      </c>
      <c r="M37" s="333"/>
      <c r="N37" s="61" t="s">
        <v>1714</v>
      </c>
      <c r="O37" s="396" t="s">
        <v>2714</v>
      </c>
      <c r="P37" s="334" t="s">
        <v>400</v>
      </c>
      <c r="Q37" s="335">
        <v>34723.4</v>
      </c>
      <c r="R37" s="336"/>
      <c r="S37" s="335">
        <v>28930.3</v>
      </c>
      <c r="T37" s="336"/>
      <c r="U37" s="328" t="s">
        <v>2069</v>
      </c>
      <c r="V37" s="337">
        <v>8</v>
      </c>
      <c r="W37" s="328"/>
      <c r="X37" s="328"/>
    </row>
    <row r="38" spans="1:24" s="1" customFormat="1" ht="105">
      <c r="A38" s="322">
        <v>10034</v>
      </c>
      <c r="B38" s="374" t="s">
        <v>2715</v>
      </c>
      <c r="C38" s="336" t="s">
        <v>1681</v>
      </c>
      <c r="D38" s="61"/>
      <c r="E38" s="328"/>
      <c r="F38" s="328"/>
      <c r="G38" s="328"/>
      <c r="H38" s="328" t="s">
        <v>1529</v>
      </c>
      <c r="I38" s="328" t="s">
        <v>201</v>
      </c>
      <c r="J38" s="328" t="s">
        <v>107</v>
      </c>
      <c r="K38" s="328">
        <v>7012003432</v>
      </c>
      <c r="L38" s="333">
        <v>1027002955100</v>
      </c>
      <c r="M38" s="333"/>
      <c r="N38" s="61" t="s">
        <v>1713</v>
      </c>
      <c r="O38" s="390" t="s">
        <v>1618</v>
      </c>
      <c r="P38" s="334" t="s">
        <v>1524</v>
      </c>
      <c r="Q38" s="335">
        <v>25265</v>
      </c>
      <c r="R38" s="336"/>
      <c r="S38" s="335">
        <v>24180</v>
      </c>
      <c r="T38" s="336"/>
      <c r="U38" s="328" t="s">
        <v>603</v>
      </c>
      <c r="V38" s="337">
        <v>1</v>
      </c>
      <c r="W38" s="328"/>
      <c r="X38" s="328"/>
    </row>
    <row r="39" spans="1:24" s="1" customFormat="1" ht="210">
      <c r="A39" s="322">
        <v>10035</v>
      </c>
      <c r="B39" s="374" t="s">
        <v>2716</v>
      </c>
      <c r="C39" s="336" t="s">
        <v>1681</v>
      </c>
      <c r="D39" s="61"/>
      <c r="E39" s="328"/>
      <c r="F39" s="328"/>
      <c r="G39" s="328"/>
      <c r="H39" s="336" t="s">
        <v>1509</v>
      </c>
      <c r="I39" s="328" t="s">
        <v>1178</v>
      </c>
      <c r="J39" s="328" t="s">
        <v>107</v>
      </c>
      <c r="K39" s="328">
        <v>7012005180</v>
      </c>
      <c r="L39" s="333">
        <v>1067025010360</v>
      </c>
      <c r="M39" s="333"/>
      <c r="N39" s="61" t="s">
        <v>1712</v>
      </c>
      <c r="O39" s="390" t="s">
        <v>511</v>
      </c>
      <c r="P39" s="334" t="s">
        <v>233</v>
      </c>
      <c r="Q39" s="335">
        <v>46202.3</v>
      </c>
      <c r="R39" s="336"/>
      <c r="S39" s="335">
        <v>6319.9</v>
      </c>
      <c r="T39" s="336"/>
      <c r="U39" s="328"/>
      <c r="V39" s="337">
        <v>22</v>
      </c>
      <c r="W39" s="328"/>
      <c r="X39" s="328"/>
    </row>
    <row r="40" spans="1:24" s="1" customFormat="1" ht="120">
      <c r="A40" s="322">
        <v>10036</v>
      </c>
      <c r="B40" s="374" t="s">
        <v>2717</v>
      </c>
      <c r="C40" s="336" t="s">
        <v>1681</v>
      </c>
      <c r="D40" s="61"/>
      <c r="E40" s="328"/>
      <c r="F40" s="328"/>
      <c r="G40" s="328"/>
      <c r="H40" s="328" t="s">
        <v>223</v>
      </c>
      <c r="I40" s="328" t="s">
        <v>1045</v>
      </c>
      <c r="J40" s="328" t="s">
        <v>107</v>
      </c>
      <c r="K40" s="328">
        <v>7012003792</v>
      </c>
      <c r="L40" s="333">
        <v>1027002955649</v>
      </c>
      <c r="M40" s="333"/>
      <c r="N40" s="61" t="s">
        <v>1711</v>
      </c>
      <c r="O40" s="390" t="s">
        <v>2718</v>
      </c>
      <c r="P40" s="334" t="s">
        <v>818</v>
      </c>
      <c r="Q40" s="335">
        <v>1671.5</v>
      </c>
      <c r="R40" s="336"/>
      <c r="S40" s="335">
        <v>767.68</v>
      </c>
      <c r="T40" s="336"/>
      <c r="U40" s="328"/>
      <c r="V40" s="337">
        <v>2</v>
      </c>
      <c r="W40" s="328"/>
      <c r="X40" s="328"/>
    </row>
    <row r="41" spans="1:24" s="1" customFormat="1" ht="180">
      <c r="A41" s="322">
        <v>10037</v>
      </c>
      <c r="B41" s="374" t="s">
        <v>2719</v>
      </c>
      <c r="C41" s="336" t="s">
        <v>1681</v>
      </c>
      <c r="D41" s="61"/>
      <c r="E41" s="328"/>
      <c r="F41" s="328"/>
      <c r="G41" s="328"/>
      <c r="H41" s="328" t="s">
        <v>224</v>
      </c>
      <c r="I41" s="328" t="s">
        <v>1045</v>
      </c>
      <c r="J41" s="328" t="s">
        <v>107</v>
      </c>
      <c r="K41" s="328">
        <v>7012005052</v>
      </c>
      <c r="L41" s="333">
        <v>1057005450391</v>
      </c>
      <c r="M41" s="333"/>
      <c r="N41" s="61" t="s">
        <v>1710</v>
      </c>
      <c r="O41" s="390" t="s">
        <v>42</v>
      </c>
      <c r="P41" s="334" t="s">
        <v>1803</v>
      </c>
      <c r="Q41" s="335">
        <v>5993.3</v>
      </c>
      <c r="R41" s="336"/>
      <c r="S41" s="335">
        <v>3434.22</v>
      </c>
      <c r="T41" s="336"/>
      <c r="U41" s="328"/>
      <c r="V41" s="337">
        <v>2</v>
      </c>
      <c r="W41" s="328"/>
      <c r="X41" s="328"/>
    </row>
    <row r="42" spans="1:24" s="1" customFormat="1" ht="150">
      <c r="A42" s="322">
        <v>10038</v>
      </c>
      <c r="B42" s="378" t="s">
        <v>2720</v>
      </c>
      <c r="C42" s="363" t="s">
        <v>1681</v>
      </c>
      <c r="D42" s="387"/>
      <c r="E42" s="360"/>
      <c r="F42" s="360"/>
      <c r="G42" s="360"/>
      <c r="H42" s="360" t="s">
        <v>925</v>
      </c>
      <c r="I42" s="360" t="s">
        <v>1043</v>
      </c>
      <c r="J42" s="360" t="s">
        <v>283</v>
      </c>
      <c r="K42" s="360">
        <v>7012001241</v>
      </c>
      <c r="L42" s="359">
        <v>1027002955275</v>
      </c>
      <c r="M42" s="359"/>
      <c r="N42" s="374" t="s">
        <v>2721</v>
      </c>
      <c r="O42" s="390" t="s">
        <v>2722</v>
      </c>
      <c r="P42" s="334" t="s">
        <v>789</v>
      </c>
      <c r="Q42" s="335">
        <v>256.36</v>
      </c>
      <c r="R42" s="336"/>
      <c r="S42" s="335">
        <v>0</v>
      </c>
      <c r="T42" s="336"/>
      <c r="U42" s="328"/>
      <c r="V42" s="337">
        <v>0</v>
      </c>
      <c r="W42" s="328"/>
      <c r="X42" s="328"/>
    </row>
    <row r="43" spans="1:24" s="1" customFormat="1" ht="120">
      <c r="A43" s="322">
        <v>10039</v>
      </c>
      <c r="B43" s="374" t="s">
        <v>2723</v>
      </c>
      <c r="C43" s="336" t="s">
        <v>1681</v>
      </c>
      <c r="D43" s="61"/>
      <c r="E43" s="328"/>
      <c r="F43" s="328"/>
      <c r="G43" s="328"/>
      <c r="H43" s="328" t="s">
        <v>1635</v>
      </c>
      <c r="I43" s="328" t="s">
        <v>1045</v>
      </c>
      <c r="J43" s="328" t="s">
        <v>107</v>
      </c>
      <c r="K43" s="328">
        <v>7012003802</v>
      </c>
      <c r="L43" s="333">
        <v>1027002955605</v>
      </c>
      <c r="M43" s="333"/>
      <c r="N43" s="61" t="s">
        <v>1709</v>
      </c>
      <c r="O43" s="390" t="s">
        <v>476</v>
      </c>
      <c r="P43" s="334" t="s">
        <v>819</v>
      </c>
      <c r="Q43" s="335">
        <v>247.4</v>
      </c>
      <c r="R43" s="336"/>
      <c r="S43" s="335">
        <v>0</v>
      </c>
      <c r="T43" s="336"/>
      <c r="U43" s="328" t="s">
        <v>729</v>
      </c>
      <c r="V43" s="337">
        <v>0</v>
      </c>
      <c r="W43" s="328"/>
      <c r="X43" s="328"/>
    </row>
    <row r="44" spans="1:24" ht="6" customHeight="1">
      <c r="A44" s="322">
        <v>10040</v>
      </c>
      <c r="B44" s="375" t="s">
        <v>1700</v>
      </c>
      <c r="C44" s="326" t="s">
        <v>1667</v>
      </c>
      <c r="D44" s="375" t="s">
        <v>1630</v>
      </c>
      <c r="E44" s="326" t="s">
        <v>1685</v>
      </c>
      <c r="F44" s="326">
        <v>0</v>
      </c>
      <c r="G44" s="326"/>
      <c r="H44" s="326" t="s">
        <v>1604</v>
      </c>
      <c r="I44" s="326"/>
      <c r="J44" s="326" t="s">
        <v>283</v>
      </c>
      <c r="K44" s="327">
        <v>7012005101</v>
      </c>
      <c r="L44" s="333">
        <v>1057005452426</v>
      </c>
      <c r="M44" s="364">
        <v>38712</v>
      </c>
      <c r="N44" s="61" t="s">
        <v>1708</v>
      </c>
      <c r="O44" s="390" t="s">
        <v>346</v>
      </c>
      <c r="P44" s="334"/>
      <c r="Q44" s="335">
        <v>0</v>
      </c>
      <c r="R44" s="365">
        <v>0</v>
      </c>
      <c r="S44" s="335">
        <v>0</v>
      </c>
      <c r="T44" s="365">
        <v>0</v>
      </c>
      <c r="U44" s="327" t="s">
        <v>1692</v>
      </c>
      <c r="V44" s="366">
        <v>0</v>
      </c>
      <c r="W44" s="327"/>
      <c r="X44" s="327" t="s">
        <v>1693</v>
      </c>
    </row>
    <row r="45" spans="1:24" ht="60">
      <c r="A45" s="322">
        <v>10041</v>
      </c>
      <c r="B45" s="379" t="s">
        <v>1029</v>
      </c>
      <c r="C45" s="327" t="s">
        <v>1681</v>
      </c>
      <c r="D45" s="379"/>
      <c r="E45" s="327"/>
      <c r="F45" s="327"/>
      <c r="G45" s="327"/>
      <c r="H45" s="327"/>
      <c r="I45" s="327" t="s">
        <v>1043</v>
      </c>
      <c r="J45" s="327" t="s">
        <v>283</v>
      </c>
      <c r="K45" s="327"/>
      <c r="L45" s="327"/>
      <c r="M45" s="327"/>
      <c r="N45" s="61" t="s">
        <v>1707</v>
      </c>
      <c r="O45" s="379" t="s">
        <v>2724</v>
      </c>
      <c r="P45" s="334" t="s">
        <v>304</v>
      </c>
      <c r="Q45" s="335"/>
      <c r="R45" s="365"/>
      <c r="S45" s="335"/>
      <c r="T45" s="365"/>
      <c r="U45" s="327"/>
      <c r="V45" s="366">
        <v>0</v>
      </c>
      <c r="W45" s="327"/>
      <c r="X45" s="327"/>
    </row>
    <row r="46" spans="1:24" s="52" customFormat="1" ht="5.25" customHeight="1">
      <c r="A46" s="324">
        <v>10042</v>
      </c>
      <c r="B46" s="375" t="s">
        <v>244</v>
      </c>
      <c r="C46" s="326" t="s">
        <v>1472</v>
      </c>
      <c r="D46" s="375" t="s">
        <v>397</v>
      </c>
      <c r="E46" s="326" t="s">
        <v>1702</v>
      </c>
      <c r="F46" s="326"/>
      <c r="G46" s="326"/>
      <c r="H46" s="326" t="s">
        <v>1604</v>
      </c>
      <c r="I46" s="326" t="s">
        <v>1045</v>
      </c>
      <c r="J46" s="326" t="s">
        <v>283</v>
      </c>
      <c r="K46" s="326">
        <v>7012006433</v>
      </c>
      <c r="L46" s="341" t="s">
        <v>420</v>
      </c>
      <c r="M46" s="341" t="s">
        <v>5</v>
      </c>
      <c r="N46" s="375" t="s">
        <v>1706</v>
      </c>
      <c r="O46" s="375" t="s">
        <v>222</v>
      </c>
      <c r="P46" s="341" t="s">
        <v>421</v>
      </c>
      <c r="Q46" s="346">
        <v>0</v>
      </c>
      <c r="R46" s="346">
        <v>0</v>
      </c>
      <c r="S46" s="346">
        <v>0</v>
      </c>
      <c r="T46" s="346">
        <v>0</v>
      </c>
      <c r="U46" s="326" t="s">
        <v>1359</v>
      </c>
      <c r="V46" s="347">
        <v>0</v>
      </c>
      <c r="W46" s="326"/>
      <c r="X46" s="326" t="s">
        <v>6</v>
      </c>
    </row>
    <row r="47" spans="1:24" s="52" customFormat="1" ht="4.5" customHeight="1">
      <c r="A47" s="324" t="s">
        <v>1261</v>
      </c>
      <c r="B47" s="375" t="s">
        <v>1699</v>
      </c>
      <c r="C47" s="326" t="s">
        <v>1694</v>
      </c>
      <c r="D47" s="375" t="s">
        <v>1698</v>
      </c>
      <c r="E47" s="326" t="s">
        <v>1685</v>
      </c>
      <c r="F47" s="326">
        <v>0</v>
      </c>
      <c r="G47" s="326" t="s">
        <v>1697</v>
      </c>
      <c r="H47" s="326" t="s">
        <v>1604</v>
      </c>
      <c r="I47" s="326"/>
      <c r="J47" s="326" t="s">
        <v>283</v>
      </c>
      <c r="K47" s="326">
        <v>7012004475</v>
      </c>
      <c r="L47" s="341" t="s">
        <v>374</v>
      </c>
      <c r="M47" s="341" t="s">
        <v>1695</v>
      </c>
      <c r="N47" s="375" t="s">
        <v>1696</v>
      </c>
      <c r="O47" s="375" t="s">
        <v>332</v>
      </c>
      <c r="P47" s="341" t="s">
        <v>333</v>
      </c>
      <c r="Q47" s="346">
        <v>0</v>
      </c>
      <c r="R47" s="346">
        <v>0</v>
      </c>
      <c r="S47" s="346">
        <v>0</v>
      </c>
      <c r="T47" s="346">
        <v>0</v>
      </c>
      <c r="U47" s="326" t="s">
        <v>1395</v>
      </c>
      <c r="V47" s="347">
        <v>0</v>
      </c>
      <c r="W47" s="326"/>
      <c r="X47" s="326" t="s">
        <v>2725</v>
      </c>
    </row>
    <row r="48" spans="1:24" s="52" customFormat="1" ht="5.25" customHeight="1">
      <c r="A48" s="326" t="s">
        <v>1261</v>
      </c>
      <c r="B48" s="375" t="s">
        <v>1196</v>
      </c>
      <c r="C48" s="326" t="s">
        <v>1678</v>
      </c>
      <c r="D48" s="375"/>
      <c r="E48" s="326"/>
      <c r="F48" s="326"/>
      <c r="G48" s="326"/>
      <c r="H48" s="326" t="s">
        <v>1604</v>
      </c>
      <c r="I48" s="326"/>
      <c r="J48" s="326" t="s">
        <v>283</v>
      </c>
      <c r="K48" s="326"/>
      <c r="L48" s="326"/>
      <c r="M48" s="326"/>
      <c r="N48" s="375" t="s">
        <v>1705</v>
      </c>
      <c r="O48" s="375"/>
      <c r="P48" s="341"/>
      <c r="Q48" s="326"/>
      <c r="R48" s="326"/>
      <c r="S48" s="326"/>
      <c r="T48" s="326"/>
      <c r="U48" s="326"/>
      <c r="V48" s="347">
        <v>0</v>
      </c>
      <c r="W48" s="326"/>
      <c r="X48" s="326" t="s">
        <v>636</v>
      </c>
    </row>
    <row r="49" spans="1:24" s="52" customFormat="1" ht="4.5" customHeight="1">
      <c r="A49" s="326" t="s">
        <v>1261</v>
      </c>
      <c r="B49" s="375" t="s">
        <v>1556</v>
      </c>
      <c r="C49" s="326" t="s">
        <v>0</v>
      </c>
      <c r="D49" s="375"/>
      <c r="E49" s="326"/>
      <c r="F49" s="326"/>
      <c r="G49" s="326" t="s">
        <v>4</v>
      </c>
      <c r="H49" s="326" t="s">
        <v>1604</v>
      </c>
      <c r="I49" s="326"/>
      <c r="J49" s="326" t="s">
        <v>283</v>
      </c>
      <c r="K49" s="326">
        <v>7012000664</v>
      </c>
      <c r="L49" s="341" t="s">
        <v>1</v>
      </c>
      <c r="M49" s="356">
        <v>34242</v>
      </c>
      <c r="N49" s="375" t="s">
        <v>2</v>
      </c>
      <c r="O49" s="375"/>
      <c r="P49" s="341"/>
      <c r="Q49" s="326">
        <v>0</v>
      </c>
      <c r="R49" s="326">
        <v>0</v>
      </c>
      <c r="S49" s="326">
        <v>0</v>
      </c>
      <c r="T49" s="326">
        <v>0</v>
      </c>
      <c r="U49" s="326"/>
      <c r="V49" s="347">
        <v>0</v>
      </c>
      <c r="W49" s="326"/>
      <c r="X49" s="326" t="s">
        <v>3</v>
      </c>
    </row>
    <row r="50" spans="1:24" s="52" customFormat="1" ht="3" customHeight="1" hidden="1">
      <c r="A50" s="326" t="s">
        <v>1261</v>
      </c>
      <c r="B50" s="375" t="s">
        <v>1316</v>
      </c>
      <c r="C50" s="326" t="s">
        <v>1260</v>
      </c>
      <c r="D50" s="375"/>
      <c r="E50" s="326"/>
      <c r="F50" s="326"/>
      <c r="G50" s="326"/>
      <c r="H50" s="326" t="s">
        <v>1604</v>
      </c>
      <c r="I50" s="326"/>
      <c r="J50" s="326" t="s">
        <v>283</v>
      </c>
      <c r="K50" s="326">
        <v>7012005430</v>
      </c>
      <c r="L50" s="341"/>
      <c r="M50" s="326"/>
      <c r="N50" s="375" t="s">
        <v>1704</v>
      </c>
      <c r="O50" s="375"/>
      <c r="P50" s="341"/>
      <c r="Q50" s="326"/>
      <c r="R50" s="326"/>
      <c r="S50" s="326"/>
      <c r="T50" s="326"/>
      <c r="U50" s="326"/>
      <c r="V50" s="347"/>
      <c r="W50" s="326"/>
      <c r="X50" s="326" t="s">
        <v>1118</v>
      </c>
    </row>
    <row r="51" spans="1:24" s="52" customFormat="1" ht="2.25" customHeight="1" hidden="1">
      <c r="A51" s="326" t="s">
        <v>1261</v>
      </c>
      <c r="B51" s="375" t="s">
        <v>1660</v>
      </c>
      <c r="C51" s="326" t="s">
        <v>1667</v>
      </c>
      <c r="D51" s="375" t="s">
        <v>1755</v>
      </c>
      <c r="E51" s="326" t="s">
        <v>1685</v>
      </c>
      <c r="F51" s="326">
        <v>0</v>
      </c>
      <c r="G51" s="326" t="s">
        <v>363</v>
      </c>
      <c r="H51" s="326" t="s">
        <v>1604</v>
      </c>
      <c r="I51" s="326"/>
      <c r="J51" s="326" t="s">
        <v>283</v>
      </c>
      <c r="K51" s="326">
        <v>7012000343</v>
      </c>
      <c r="L51" s="341" t="s">
        <v>1756</v>
      </c>
      <c r="M51" s="341" t="s">
        <v>1757</v>
      </c>
      <c r="N51" s="375" t="s">
        <v>1745</v>
      </c>
      <c r="O51" s="375" t="s">
        <v>1763</v>
      </c>
      <c r="P51" s="341"/>
      <c r="Q51" s="326">
        <v>0</v>
      </c>
      <c r="R51" s="326">
        <v>0</v>
      </c>
      <c r="S51" s="326">
        <v>0</v>
      </c>
      <c r="T51" s="326">
        <v>0</v>
      </c>
      <c r="U51" s="326"/>
      <c r="V51" s="347">
        <v>0</v>
      </c>
      <c r="W51" s="326"/>
      <c r="X51" s="326" t="s">
        <v>117</v>
      </c>
    </row>
    <row r="52" spans="1:24" s="52" customFormat="1" ht="4.5" customHeight="1" hidden="1">
      <c r="A52" s="326" t="s">
        <v>1261</v>
      </c>
      <c r="B52" s="375" t="s">
        <v>1661</v>
      </c>
      <c r="C52" s="326" t="s">
        <v>1667</v>
      </c>
      <c r="D52" s="375" t="s">
        <v>1760</v>
      </c>
      <c r="E52" s="326" t="s">
        <v>1685</v>
      </c>
      <c r="F52" s="326">
        <v>0</v>
      </c>
      <c r="G52" s="326" t="s">
        <v>363</v>
      </c>
      <c r="H52" s="326" t="s">
        <v>1604</v>
      </c>
      <c r="I52" s="326"/>
      <c r="J52" s="326" t="s">
        <v>283</v>
      </c>
      <c r="K52" s="326">
        <v>7012001499</v>
      </c>
      <c r="L52" s="341" t="s">
        <v>1761</v>
      </c>
      <c r="M52" s="341" t="s">
        <v>1762</v>
      </c>
      <c r="N52" s="375" t="s">
        <v>1746</v>
      </c>
      <c r="O52" s="375" t="s">
        <v>1763</v>
      </c>
      <c r="P52" s="341"/>
      <c r="Q52" s="326">
        <v>0</v>
      </c>
      <c r="R52" s="326">
        <v>0</v>
      </c>
      <c r="S52" s="326">
        <v>0</v>
      </c>
      <c r="T52" s="326">
        <v>0</v>
      </c>
      <c r="U52" s="326"/>
      <c r="V52" s="347">
        <v>0</v>
      </c>
      <c r="W52" s="326"/>
      <c r="X52" s="326" t="s">
        <v>117</v>
      </c>
    </row>
    <row r="53" spans="1:24" s="52" customFormat="1" ht="2.25" customHeight="1" hidden="1">
      <c r="A53" s="326" t="s">
        <v>1261</v>
      </c>
      <c r="B53" s="375" t="s">
        <v>1662</v>
      </c>
      <c r="C53" s="326" t="s">
        <v>1667</v>
      </c>
      <c r="D53" s="375" t="s">
        <v>1751</v>
      </c>
      <c r="E53" s="326" t="s">
        <v>1685</v>
      </c>
      <c r="F53" s="326">
        <v>0</v>
      </c>
      <c r="G53" s="326" t="s">
        <v>363</v>
      </c>
      <c r="H53" s="326" t="s">
        <v>1604</v>
      </c>
      <c r="I53" s="326"/>
      <c r="J53" s="326" t="s">
        <v>283</v>
      </c>
      <c r="K53" s="326">
        <v>7012000456</v>
      </c>
      <c r="L53" s="341" t="s">
        <v>1749</v>
      </c>
      <c r="M53" s="341" t="s">
        <v>1750</v>
      </c>
      <c r="N53" s="375" t="s">
        <v>1747</v>
      </c>
      <c r="O53" s="375" t="s">
        <v>1763</v>
      </c>
      <c r="P53" s="341"/>
      <c r="Q53" s="326">
        <v>0</v>
      </c>
      <c r="R53" s="326">
        <v>0</v>
      </c>
      <c r="S53" s="326">
        <v>0</v>
      </c>
      <c r="T53" s="326">
        <v>0</v>
      </c>
      <c r="U53" s="326"/>
      <c r="V53" s="347">
        <v>0</v>
      </c>
      <c r="W53" s="326"/>
      <c r="X53" s="326" t="s">
        <v>117</v>
      </c>
    </row>
    <row r="54" spans="1:24" s="52" customFormat="1" ht="2.25" customHeight="1" hidden="1">
      <c r="A54" s="326" t="s">
        <v>1261</v>
      </c>
      <c r="B54" s="375" t="s">
        <v>1663</v>
      </c>
      <c r="C54" s="326" t="s">
        <v>1667</v>
      </c>
      <c r="D54" s="375" t="s">
        <v>1752</v>
      </c>
      <c r="E54" s="326" t="s">
        <v>1685</v>
      </c>
      <c r="F54" s="326">
        <v>0</v>
      </c>
      <c r="G54" s="326" t="s">
        <v>363</v>
      </c>
      <c r="H54" s="326" t="s">
        <v>1604</v>
      </c>
      <c r="I54" s="326"/>
      <c r="J54" s="326" t="s">
        <v>283</v>
      </c>
      <c r="K54" s="326">
        <v>7012000209</v>
      </c>
      <c r="L54" s="341" t="s">
        <v>1753</v>
      </c>
      <c r="M54" s="341" t="s">
        <v>1754</v>
      </c>
      <c r="N54" s="375" t="s">
        <v>1748</v>
      </c>
      <c r="O54" s="375" t="s">
        <v>1763</v>
      </c>
      <c r="P54" s="341"/>
      <c r="Q54" s="326">
        <v>0</v>
      </c>
      <c r="R54" s="326">
        <v>0</v>
      </c>
      <c r="S54" s="326">
        <v>0</v>
      </c>
      <c r="T54" s="326">
        <v>0</v>
      </c>
      <c r="U54" s="326"/>
      <c r="V54" s="347">
        <v>0</v>
      </c>
      <c r="W54" s="326"/>
      <c r="X54" s="326" t="s">
        <v>117</v>
      </c>
    </row>
    <row r="55" spans="1:24" s="52" customFormat="1" ht="3.75" customHeight="1" hidden="1">
      <c r="A55" s="326" t="s">
        <v>1261</v>
      </c>
      <c r="B55" s="375" t="s">
        <v>1664</v>
      </c>
      <c r="C55" s="326" t="s">
        <v>1667</v>
      </c>
      <c r="D55" s="375" t="s">
        <v>1751</v>
      </c>
      <c r="E55" s="326" t="s">
        <v>1685</v>
      </c>
      <c r="F55" s="326">
        <v>0</v>
      </c>
      <c r="G55" s="326" t="s">
        <v>363</v>
      </c>
      <c r="H55" s="326" t="s">
        <v>1604</v>
      </c>
      <c r="I55" s="326"/>
      <c r="J55" s="326" t="s">
        <v>283</v>
      </c>
      <c r="K55" s="326">
        <v>7012000939</v>
      </c>
      <c r="L55" s="341" t="s">
        <v>1666</v>
      </c>
      <c r="M55" s="341" t="s">
        <v>1750</v>
      </c>
      <c r="N55" s="375" t="s">
        <v>1703</v>
      </c>
      <c r="O55" s="375" t="s">
        <v>1763</v>
      </c>
      <c r="P55" s="341"/>
      <c r="Q55" s="326">
        <v>0</v>
      </c>
      <c r="R55" s="326">
        <v>0</v>
      </c>
      <c r="S55" s="326">
        <v>0</v>
      </c>
      <c r="T55" s="326">
        <v>0</v>
      </c>
      <c r="U55" s="326"/>
      <c r="V55" s="347">
        <v>0</v>
      </c>
      <c r="W55" s="326"/>
      <c r="X55" s="326" t="s">
        <v>117</v>
      </c>
    </row>
    <row r="56" spans="1:24" s="52" customFormat="1" ht="137.25" customHeight="1" hidden="1">
      <c r="A56" s="326" t="s">
        <v>1261</v>
      </c>
      <c r="B56" s="375" t="s">
        <v>1665</v>
      </c>
      <c r="C56" s="326" t="s">
        <v>1667</v>
      </c>
      <c r="D56" s="375" t="s">
        <v>1751</v>
      </c>
      <c r="E56" s="326" t="s">
        <v>1685</v>
      </c>
      <c r="F56" s="326">
        <v>0</v>
      </c>
      <c r="G56" s="326" t="s">
        <v>363</v>
      </c>
      <c r="H56" s="326" t="s">
        <v>1604</v>
      </c>
      <c r="I56" s="326"/>
      <c r="J56" s="326" t="s">
        <v>283</v>
      </c>
      <c r="K56" s="326">
        <v>7012000270</v>
      </c>
      <c r="L56" s="341" t="s">
        <v>1759</v>
      </c>
      <c r="M56" s="341" t="s">
        <v>1750</v>
      </c>
      <c r="N56" s="375" t="s">
        <v>1758</v>
      </c>
      <c r="O56" s="375" t="s">
        <v>1763</v>
      </c>
      <c r="P56" s="341"/>
      <c r="Q56" s="326">
        <v>0</v>
      </c>
      <c r="R56" s="326">
        <v>0</v>
      </c>
      <c r="S56" s="326">
        <v>0</v>
      </c>
      <c r="T56" s="326">
        <v>0</v>
      </c>
      <c r="U56" s="326"/>
      <c r="V56" s="347">
        <v>0</v>
      </c>
      <c r="W56" s="326"/>
      <c r="X56" s="326" t="s">
        <v>117</v>
      </c>
    </row>
    <row r="57" spans="1:24" s="52" customFormat="1" ht="120" hidden="1">
      <c r="A57" s="326" t="s">
        <v>1261</v>
      </c>
      <c r="B57" s="375" t="s">
        <v>1688</v>
      </c>
      <c r="C57" s="326" t="s">
        <v>1694</v>
      </c>
      <c r="D57" s="375" t="s">
        <v>1689</v>
      </c>
      <c r="E57" s="326" t="s">
        <v>1685</v>
      </c>
      <c r="F57" s="326">
        <v>0</v>
      </c>
      <c r="G57" s="326" t="s">
        <v>363</v>
      </c>
      <c r="H57" s="326" t="s">
        <v>1604</v>
      </c>
      <c r="I57" s="326"/>
      <c r="J57" s="326" t="s">
        <v>283</v>
      </c>
      <c r="K57" s="326">
        <v>7012004228</v>
      </c>
      <c r="L57" s="341" t="s">
        <v>696</v>
      </c>
      <c r="M57" s="341" t="s">
        <v>698</v>
      </c>
      <c r="N57" s="375" t="s">
        <v>1690</v>
      </c>
      <c r="O57" s="375"/>
      <c r="P57" s="341"/>
      <c r="Q57" s="326">
        <v>0</v>
      </c>
      <c r="R57" s="326">
        <v>0</v>
      </c>
      <c r="S57" s="326">
        <v>0</v>
      </c>
      <c r="T57" s="326">
        <v>0</v>
      </c>
      <c r="U57" s="326"/>
      <c r="V57" s="347">
        <v>0</v>
      </c>
      <c r="W57" s="326"/>
      <c r="X57" s="326" t="s">
        <v>697</v>
      </c>
    </row>
    <row r="58" spans="1:24" s="52" customFormat="1" ht="90" hidden="1">
      <c r="A58" s="326" t="s">
        <v>1261</v>
      </c>
      <c r="B58" s="375" t="s">
        <v>1768</v>
      </c>
      <c r="C58" s="326" t="s">
        <v>1694</v>
      </c>
      <c r="D58" s="375"/>
      <c r="E58" s="326"/>
      <c r="F58" s="326"/>
      <c r="G58" s="326" t="s">
        <v>1772</v>
      </c>
      <c r="H58" s="326"/>
      <c r="I58" s="326"/>
      <c r="J58" s="326"/>
      <c r="K58" s="326">
        <v>7012004852</v>
      </c>
      <c r="L58" s="341" t="s">
        <v>1770</v>
      </c>
      <c r="M58" s="341" t="s">
        <v>1771</v>
      </c>
      <c r="N58" s="375" t="s">
        <v>1746</v>
      </c>
      <c r="O58" s="375"/>
      <c r="P58" s="341"/>
      <c r="Q58" s="326"/>
      <c r="R58" s="326"/>
      <c r="S58" s="326"/>
      <c r="T58" s="326"/>
      <c r="U58" s="326"/>
      <c r="V58" s="347"/>
      <c r="W58" s="326"/>
      <c r="X58" s="356" t="s">
        <v>1769</v>
      </c>
    </row>
    <row r="59" spans="1:24" s="52" customFormat="1" ht="60" hidden="1">
      <c r="A59" s="326" t="s">
        <v>1261</v>
      </c>
      <c r="B59" s="375" t="s">
        <v>1773</v>
      </c>
      <c r="C59" s="326"/>
      <c r="D59" s="375"/>
      <c r="E59" s="326"/>
      <c r="F59" s="326"/>
      <c r="G59" s="326"/>
      <c r="H59" s="326"/>
      <c r="I59" s="326"/>
      <c r="J59" s="326"/>
      <c r="K59" s="326">
        <v>7012003947</v>
      </c>
      <c r="L59" s="341" t="s">
        <v>1774</v>
      </c>
      <c r="M59" s="341"/>
      <c r="N59" s="375"/>
      <c r="O59" s="375"/>
      <c r="P59" s="341"/>
      <c r="Q59" s="326"/>
      <c r="R59" s="326"/>
      <c r="S59" s="326"/>
      <c r="T59" s="326"/>
      <c r="U59" s="326"/>
      <c r="V59" s="347"/>
      <c r="W59" s="326"/>
      <c r="X59" s="356" t="s">
        <v>1775</v>
      </c>
    </row>
    <row r="60" spans="1:24" ht="90">
      <c r="A60" s="327">
        <v>10043</v>
      </c>
      <c r="B60" s="61" t="s">
        <v>1368</v>
      </c>
      <c r="C60" s="328" t="s">
        <v>1681</v>
      </c>
      <c r="D60" s="61"/>
      <c r="E60" s="328" t="s">
        <v>1685</v>
      </c>
      <c r="F60" s="328"/>
      <c r="G60" s="328"/>
      <c r="H60" s="328"/>
      <c r="I60" s="328" t="s">
        <v>1043</v>
      </c>
      <c r="J60" s="328" t="s">
        <v>283</v>
      </c>
      <c r="K60" s="327"/>
      <c r="L60" s="327"/>
      <c r="M60" s="327"/>
      <c r="N60" s="61" t="s">
        <v>1743</v>
      </c>
      <c r="O60" s="379" t="s">
        <v>2726</v>
      </c>
      <c r="P60" s="367" t="s">
        <v>305</v>
      </c>
      <c r="Q60" s="368"/>
      <c r="R60" s="327"/>
      <c r="S60" s="368"/>
      <c r="T60" s="327"/>
      <c r="U60" s="327"/>
      <c r="V60" s="366">
        <v>0</v>
      </c>
      <c r="W60" s="327"/>
      <c r="X60" s="327"/>
    </row>
    <row r="61" spans="1:24" ht="75">
      <c r="A61" s="327">
        <v>10044</v>
      </c>
      <c r="B61" s="379" t="s">
        <v>348</v>
      </c>
      <c r="C61" s="327" t="s">
        <v>2210</v>
      </c>
      <c r="D61" s="379" t="s">
        <v>726</v>
      </c>
      <c r="E61" s="327"/>
      <c r="F61" s="327"/>
      <c r="G61" s="327"/>
      <c r="H61" s="327"/>
      <c r="I61" s="327" t="s">
        <v>1043</v>
      </c>
      <c r="J61" s="327" t="s">
        <v>283</v>
      </c>
      <c r="K61" s="327">
        <v>7012005140</v>
      </c>
      <c r="L61" s="369" t="s">
        <v>727</v>
      </c>
      <c r="M61" s="364">
        <v>38751</v>
      </c>
      <c r="N61" s="61" t="s">
        <v>1743</v>
      </c>
      <c r="O61" s="373" t="s">
        <v>2727</v>
      </c>
      <c r="P61" s="327" t="s">
        <v>2249</v>
      </c>
      <c r="Q61" s="368"/>
      <c r="R61" s="327"/>
      <c r="S61" s="368"/>
      <c r="T61" s="327"/>
      <c r="U61" s="327"/>
      <c r="V61" s="366">
        <v>0</v>
      </c>
      <c r="W61" s="327"/>
      <c r="X61" s="327"/>
    </row>
    <row r="62" spans="1:24" ht="150">
      <c r="A62" s="327">
        <v>10045</v>
      </c>
      <c r="B62" s="380" t="s">
        <v>2728</v>
      </c>
      <c r="C62" s="365" t="s">
        <v>1681</v>
      </c>
      <c r="D62" s="61" t="s">
        <v>229</v>
      </c>
      <c r="E62" s="328"/>
      <c r="F62" s="328"/>
      <c r="G62" s="328"/>
      <c r="H62" s="328" t="s">
        <v>1318</v>
      </c>
      <c r="I62" s="328" t="s">
        <v>1045</v>
      </c>
      <c r="J62" s="328" t="s">
        <v>107</v>
      </c>
      <c r="K62" s="327">
        <v>7012006585</v>
      </c>
      <c r="L62" s="369">
        <v>1117025000025</v>
      </c>
      <c r="M62" s="369"/>
      <c r="N62" s="379" t="s">
        <v>1744</v>
      </c>
      <c r="O62" s="379" t="s">
        <v>2729</v>
      </c>
      <c r="P62" s="327" t="s">
        <v>298</v>
      </c>
      <c r="Q62" s="368"/>
      <c r="R62" s="327"/>
      <c r="S62" s="368"/>
      <c r="T62" s="327"/>
      <c r="U62" s="327"/>
      <c r="V62" s="366">
        <v>2</v>
      </c>
      <c r="W62" s="327"/>
      <c r="X62" s="327"/>
    </row>
    <row r="63" spans="1:24" ht="75">
      <c r="A63" s="327">
        <v>10046</v>
      </c>
      <c r="B63" s="379" t="s">
        <v>515</v>
      </c>
      <c r="C63" s="327" t="s">
        <v>2210</v>
      </c>
      <c r="D63" s="379" t="s">
        <v>2070</v>
      </c>
      <c r="E63" s="327"/>
      <c r="F63" s="327"/>
      <c r="G63" s="327" t="s">
        <v>363</v>
      </c>
      <c r="H63" s="327" t="s">
        <v>1604</v>
      </c>
      <c r="I63" s="327"/>
      <c r="J63" s="327" t="s">
        <v>283</v>
      </c>
      <c r="K63" s="327">
        <v>7012006850</v>
      </c>
      <c r="L63" s="369">
        <v>1127025000035</v>
      </c>
      <c r="M63" s="364">
        <v>40934</v>
      </c>
      <c r="N63" s="61" t="s">
        <v>1743</v>
      </c>
      <c r="O63" s="379" t="s">
        <v>2730</v>
      </c>
      <c r="P63" s="327"/>
      <c r="Q63" s="327"/>
      <c r="R63" s="327"/>
      <c r="S63" s="327">
        <v>0</v>
      </c>
      <c r="T63" s="327">
        <v>0</v>
      </c>
      <c r="U63" s="327"/>
      <c r="V63" s="327">
        <v>0</v>
      </c>
      <c r="W63" s="327"/>
      <c r="X63" s="327"/>
    </row>
    <row r="64" spans="1:16" ht="60">
      <c r="A64" s="328">
        <v>10047</v>
      </c>
      <c r="B64" s="379" t="s">
        <v>2071</v>
      </c>
      <c r="C64" s="327" t="s">
        <v>1681</v>
      </c>
      <c r="D64" s="379" t="s">
        <v>2117</v>
      </c>
      <c r="E64" s="328" t="s">
        <v>1685</v>
      </c>
      <c r="F64" s="327"/>
      <c r="G64" s="327"/>
      <c r="J64" s="327"/>
      <c r="K64" s="327">
        <v>70112008222</v>
      </c>
      <c r="L64" s="369">
        <v>1157025000351</v>
      </c>
      <c r="M64" s="364">
        <v>42311</v>
      </c>
      <c r="N64" s="61" t="s">
        <v>2073</v>
      </c>
      <c r="O64" s="61" t="s">
        <v>2072</v>
      </c>
      <c r="P64" s="370" t="s">
        <v>2074</v>
      </c>
    </row>
    <row r="67" spans="1:13" ht="15">
      <c r="A67" s="785">
        <v>10047</v>
      </c>
      <c r="B67" s="786" t="s">
        <v>1376</v>
      </c>
      <c r="C67" s="371"/>
      <c r="D67" s="382"/>
      <c r="E67" s="371"/>
      <c r="F67" s="371"/>
      <c r="G67" s="371"/>
      <c r="H67" s="371"/>
      <c r="I67" s="371"/>
      <c r="J67" s="371"/>
      <c r="K67" s="371"/>
      <c r="L67" s="372"/>
      <c r="M67" s="372"/>
    </row>
    <row r="68" spans="1:13" ht="15">
      <c r="A68" s="329"/>
      <c r="B68" s="382"/>
      <c r="C68" s="371"/>
      <c r="D68" s="382"/>
      <c r="E68" s="371"/>
      <c r="F68" s="371"/>
      <c r="G68" s="371"/>
      <c r="H68" s="371"/>
      <c r="I68" s="371"/>
      <c r="J68" s="371"/>
      <c r="K68" s="371"/>
      <c r="L68" s="372"/>
      <c r="M68" s="372"/>
    </row>
    <row r="69" spans="1:13" ht="15">
      <c r="A69" s="329"/>
      <c r="B69" s="382"/>
      <c r="C69" s="371"/>
      <c r="D69" s="382"/>
      <c r="E69" s="371"/>
      <c r="F69" s="371"/>
      <c r="G69" s="371"/>
      <c r="H69" s="371"/>
      <c r="I69" s="371"/>
      <c r="J69" s="371"/>
      <c r="K69" s="371"/>
      <c r="L69" s="372"/>
      <c r="M69" s="372"/>
    </row>
    <row r="70" spans="1:13" ht="15">
      <c r="A70" s="329"/>
      <c r="B70" s="382"/>
      <c r="C70" s="371"/>
      <c r="D70" s="382"/>
      <c r="E70" s="371"/>
      <c r="F70" s="371"/>
      <c r="G70" s="371"/>
      <c r="H70" s="371"/>
      <c r="I70" s="371"/>
      <c r="J70" s="371"/>
      <c r="K70" s="371"/>
      <c r="L70" s="372"/>
      <c r="M70" s="372"/>
    </row>
    <row r="71" spans="1:13" ht="15">
      <c r="A71" s="329"/>
      <c r="B71" s="382"/>
      <c r="C71" s="371"/>
      <c r="D71" s="382"/>
      <c r="E71" s="371"/>
      <c r="F71" s="371"/>
      <c r="G71" s="371"/>
      <c r="H71" s="371"/>
      <c r="I71" s="371"/>
      <c r="J71" s="371"/>
      <c r="K71" s="371"/>
      <c r="L71" s="372"/>
      <c r="M71" s="372"/>
    </row>
    <row r="72" spans="1:13" ht="15">
      <c r="A72" s="329"/>
      <c r="B72" s="382"/>
      <c r="C72" s="371"/>
      <c r="D72" s="382"/>
      <c r="E72" s="371"/>
      <c r="F72" s="371"/>
      <c r="G72" s="371"/>
      <c r="H72" s="371"/>
      <c r="I72" s="371"/>
      <c r="J72" s="371"/>
      <c r="K72" s="371"/>
      <c r="L72" s="372"/>
      <c r="M72" s="372"/>
    </row>
    <row r="73" spans="1:13" ht="15">
      <c r="A73" s="371"/>
      <c r="B73" s="382"/>
      <c r="C73" s="371"/>
      <c r="D73" s="382"/>
      <c r="E73" s="371"/>
      <c r="F73" s="371"/>
      <c r="G73" s="371"/>
      <c r="H73" s="371"/>
      <c r="I73" s="371"/>
      <c r="J73" s="371"/>
      <c r="K73" s="371"/>
      <c r="L73" s="371"/>
      <c r="M73" s="371"/>
    </row>
  </sheetData>
  <sheetProtection/>
  <mergeCells count="4">
    <mergeCell ref="Q2:T2"/>
    <mergeCell ref="A2:C2"/>
    <mergeCell ref="A3:E3"/>
    <mergeCell ref="A1:E1"/>
  </mergeCells>
  <printOptions/>
  <pageMargins left="0.7874015748031497" right="0.7874015748031497" top="0.984251968503937" bottom="0.1968503937007874" header="0.5118110236220472" footer="0.5118110236220472"/>
  <pageSetup fitToHeight="2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Z273"/>
  <sheetViews>
    <sheetView tabSelected="1" zoomScale="80" zoomScaleNormal="80" zoomScalePageLayoutView="0" workbookViewId="0" topLeftCell="A1">
      <pane xSplit="5" ySplit="4" topLeftCell="R5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E1"/>
    </sheetView>
  </sheetViews>
  <sheetFormatPr defaultColWidth="9.140625" defaultRowHeight="12.75" outlineLevelRow="1"/>
  <cols>
    <col min="1" max="1" width="7.140625" style="481" customWidth="1"/>
    <col min="2" max="2" width="6.7109375" style="522" customWidth="1"/>
    <col min="3" max="3" width="10.421875" style="515" customWidth="1"/>
    <col min="4" max="4" width="18.421875" style="516" customWidth="1"/>
    <col min="5" max="5" width="21.28125" style="516" customWidth="1"/>
    <col min="6" max="6" width="16.7109375" style="503" customWidth="1"/>
    <col min="7" max="7" width="18.57421875" style="530" customWidth="1"/>
    <col min="8" max="8" width="14.7109375" style="503" customWidth="1"/>
    <col min="9" max="9" width="17.00390625" style="718" customWidth="1"/>
    <col min="10" max="10" width="12.7109375" style="521" customWidth="1"/>
    <col min="11" max="11" width="16.57421875" style="720" customWidth="1"/>
    <col min="12" max="12" width="12.140625" style="517" customWidth="1"/>
    <col min="13" max="13" width="11.7109375" style="503" customWidth="1"/>
    <col min="14" max="14" width="15.140625" style="503" customWidth="1"/>
    <col min="15" max="15" width="19.140625" style="516" customWidth="1"/>
    <col min="16" max="16" width="12.7109375" style="503" customWidth="1"/>
    <col min="17" max="17" width="47.140625" style="516" customWidth="1"/>
    <col min="18" max="18" width="13.00390625" style="503" customWidth="1"/>
    <col min="19" max="19" width="23.7109375" style="503" customWidth="1"/>
    <col min="20" max="20" width="14.8515625" style="503" customWidth="1"/>
    <col min="21" max="21" width="70.7109375" style="516" customWidth="1"/>
    <col min="22" max="22" width="18.57421875" style="495" customWidth="1"/>
    <col min="23" max="23" width="17.28125" style="503" customWidth="1"/>
    <col min="24" max="24" width="18.421875" style="495" customWidth="1"/>
  </cols>
  <sheetData>
    <row r="1" spans="1:24" ht="27" customHeight="1">
      <c r="A1" s="726" t="s">
        <v>3158</v>
      </c>
      <c r="B1" s="727"/>
      <c r="C1" s="727"/>
      <c r="D1" s="727"/>
      <c r="E1" s="728"/>
      <c r="F1" s="544"/>
      <c r="G1" s="544"/>
      <c r="H1" s="544"/>
      <c r="I1" s="719"/>
      <c r="J1" s="544"/>
      <c r="K1" s="703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</row>
    <row r="2" spans="1:24" ht="26.25" customHeight="1">
      <c r="A2" s="726" t="s">
        <v>3159</v>
      </c>
      <c r="B2" s="727"/>
      <c r="C2" s="727"/>
      <c r="D2" s="727"/>
      <c r="E2" s="728"/>
      <c r="F2" s="544"/>
      <c r="G2" s="544"/>
      <c r="H2" s="544"/>
      <c r="I2" s="719"/>
      <c r="J2" s="544"/>
      <c r="K2" s="703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</row>
    <row r="3" spans="1:24" ht="26.25" customHeight="1">
      <c r="A3" s="726" t="s">
        <v>3160</v>
      </c>
      <c r="B3" s="727"/>
      <c r="C3" s="727"/>
      <c r="D3" s="727"/>
      <c r="E3" s="728"/>
      <c r="F3" s="544"/>
      <c r="G3" s="544"/>
      <c r="H3" s="544"/>
      <c r="I3" s="719"/>
      <c r="J3" s="544"/>
      <c r="K3" s="703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</row>
    <row r="4" spans="1:24" s="315" customFormat="1" ht="114.75">
      <c r="A4" s="543" t="s">
        <v>2369</v>
      </c>
      <c r="B4" s="543" t="s">
        <v>2368</v>
      </c>
      <c r="C4" s="543" t="s">
        <v>2375</v>
      </c>
      <c r="D4" s="403" t="s">
        <v>2365</v>
      </c>
      <c r="E4" s="403" t="s">
        <v>2366</v>
      </c>
      <c r="F4" s="403" t="s">
        <v>567</v>
      </c>
      <c r="G4" s="404" t="s">
        <v>568</v>
      </c>
      <c r="H4" s="405" t="s">
        <v>2310</v>
      </c>
      <c r="I4" s="704" t="s">
        <v>2418</v>
      </c>
      <c r="J4" s="407" t="s">
        <v>2367</v>
      </c>
      <c r="K4" s="704" t="s">
        <v>2429</v>
      </c>
      <c r="L4" s="407" t="s">
        <v>2370</v>
      </c>
      <c r="M4" s="406" t="s">
        <v>1112</v>
      </c>
      <c r="N4" s="408" t="s">
        <v>676</v>
      </c>
      <c r="O4" s="403" t="s">
        <v>2374</v>
      </c>
      <c r="P4" s="403" t="s">
        <v>2419</v>
      </c>
      <c r="Q4" s="403" t="s">
        <v>3085</v>
      </c>
      <c r="R4" s="403" t="s">
        <v>2420</v>
      </c>
      <c r="S4" s="403" t="s">
        <v>2422</v>
      </c>
      <c r="T4" s="403" t="s">
        <v>2421</v>
      </c>
      <c r="U4" s="403" t="s">
        <v>3154</v>
      </c>
      <c r="V4" s="408" t="s">
        <v>1363</v>
      </c>
      <c r="W4" s="408" t="s">
        <v>569</v>
      </c>
      <c r="X4" s="408" t="s">
        <v>1239</v>
      </c>
    </row>
    <row r="5" spans="1:24" s="12" customFormat="1" ht="12.75">
      <c r="A5" s="750" t="s">
        <v>2642</v>
      </c>
      <c r="B5" s="735" t="s">
        <v>914</v>
      </c>
      <c r="C5" s="736"/>
      <c r="D5" s="736"/>
      <c r="E5" s="736"/>
      <c r="F5" s="523"/>
      <c r="G5" s="524"/>
      <c r="H5" s="525"/>
      <c r="I5" s="705"/>
      <c r="J5" s="531"/>
      <c r="K5" s="705"/>
      <c r="L5" s="413"/>
      <c r="M5" s="525"/>
      <c r="N5" s="523"/>
      <c r="O5" s="410"/>
      <c r="P5" s="525"/>
      <c r="Q5" s="410"/>
      <c r="R5" s="523"/>
      <c r="S5" s="525"/>
      <c r="T5" s="525"/>
      <c r="U5" s="410"/>
      <c r="V5" s="411"/>
      <c r="W5" s="412"/>
      <c r="X5" s="412"/>
    </row>
    <row r="6" spans="1:24" s="33" customFormat="1" ht="178.5" outlineLevel="1">
      <c r="A6" s="750"/>
      <c r="B6" s="414" t="s">
        <v>1063</v>
      </c>
      <c r="C6" s="414"/>
      <c r="D6" s="415" t="s">
        <v>2424</v>
      </c>
      <c r="E6" s="415" t="s">
        <v>2423</v>
      </c>
      <c r="F6" s="405" t="s">
        <v>241</v>
      </c>
      <c r="G6" s="416">
        <v>1906.6</v>
      </c>
      <c r="H6" s="405" t="s">
        <v>582</v>
      </c>
      <c r="I6" s="706">
        <v>37888247.61</v>
      </c>
      <c r="J6" s="532"/>
      <c r="K6" s="706">
        <f>I6-11789544.1</f>
        <v>26098703.509999998</v>
      </c>
      <c r="L6" s="419">
        <v>15604167.31</v>
      </c>
      <c r="M6" s="420">
        <v>38451</v>
      </c>
      <c r="N6" s="408"/>
      <c r="O6" s="421" t="s">
        <v>2894</v>
      </c>
      <c r="P6" s="420">
        <v>38560</v>
      </c>
      <c r="Q6" s="422" t="s">
        <v>2425</v>
      </c>
      <c r="R6" s="408"/>
      <c r="S6" s="408"/>
      <c r="T6" s="408" t="s">
        <v>2426</v>
      </c>
      <c r="U6" s="417" t="s">
        <v>2962</v>
      </c>
      <c r="V6" s="423"/>
      <c r="W6" s="424"/>
      <c r="X6" s="424"/>
    </row>
    <row r="7" spans="1:24" s="33" customFormat="1" ht="76.5" outlineLevel="1">
      <c r="A7" s="750"/>
      <c r="B7" s="414" t="s">
        <v>1064</v>
      </c>
      <c r="C7" s="414"/>
      <c r="D7" s="415" t="s">
        <v>2427</v>
      </c>
      <c r="E7" s="415" t="s">
        <v>2428</v>
      </c>
      <c r="F7" s="405" t="s">
        <v>242</v>
      </c>
      <c r="G7" s="416">
        <v>257.8</v>
      </c>
      <c r="H7" s="405" t="s">
        <v>1283</v>
      </c>
      <c r="I7" s="706">
        <v>392906.4</v>
      </c>
      <c r="J7" s="532"/>
      <c r="K7" s="706">
        <f>I7-151820.78</f>
        <v>241085.62000000002</v>
      </c>
      <c r="L7" s="419">
        <v>1259363.31</v>
      </c>
      <c r="M7" s="420">
        <v>40206</v>
      </c>
      <c r="N7" s="408"/>
      <c r="O7" s="421" t="s">
        <v>2893</v>
      </c>
      <c r="P7" s="420">
        <v>40249</v>
      </c>
      <c r="Q7" s="422" t="s">
        <v>2430</v>
      </c>
      <c r="R7" s="408"/>
      <c r="S7" s="408"/>
      <c r="T7" s="408" t="s">
        <v>2426</v>
      </c>
      <c r="U7" s="417" t="s">
        <v>2963</v>
      </c>
      <c r="V7" s="423"/>
      <c r="W7" s="424"/>
      <c r="X7" s="424"/>
    </row>
    <row r="8" spans="1:24" s="12" customFormat="1" ht="12.75">
      <c r="A8" s="750" t="s">
        <v>2643</v>
      </c>
      <c r="B8" s="735" t="s">
        <v>300</v>
      </c>
      <c r="C8" s="736"/>
      <c r="D8" s="736"/>
      <c r="E8" s="736"/>
      <c r="F8" s="523"/>
      <c r="G8" s="524"/>
      <c r="H8" s="525"/>
      <c r="I8" s="705"/>
      <c r="J8" s="531"/>
      <c r="K8" s="705"/>
      <c r="L8" s="413"/>
      <c r="M8" s="525"/>
      <c r="N8" s="523"/>
      <c r="O8" s="410"/>
      <c r="P8" s="525"/>
      <c r="Q8" s="410"/>
      <c r="R8" s="523"/>
      <c r="S8" s="525"/>
      <c r="T8" s="525"/>
      <c r="U8" s="410"/>
      <c r="V8" s="411"/>
      <c r="W8" s="412"/>
      <c r="X8" s="412"/>
    </row>
    <row r="9" spans="1:24" s="1" customFormat="1" ht="114.75" outlineLevel="1">
      <c r="A9" s="750"/>
      <c r="B9" s="425" t="s">
        <v>1065</v>
      </c>
      <c r="C9" s="425"/>
      <c r="D9" s="426" t="s">
        <v>3062</v>
      </c>
      <c r="E9" s="426" t="s">
        <v>2485</v>
      </c>
      <c r="F9" s="405" t="s">
        <v>7</v>
      </c>
      <c r="G9" s="427">
        <v>64.4</v>
      </c>
      <c r="H9" s="405" t="s">
        <v>1283</v>
      </c>
      <c r="I9" s="706">
        <v>2146226.35</v>
      </c>
      <c r="J9" s="419"/>
      <c r="K9" s="706">
        <f>I9-1490604.44</f>
        <v>655621.9100000001</v>
      </c>
      <c r="L9" s="419">
        <v>3314764.97</v>
      </c>
      <c r="M9" s="428">
        <v>39923</v>
      </c>
      <c r="N9" s="405" t="s">
        <v>18</v>
      </c>
      <c r="O9" s="417" t="s">
        <v>2532</v>
      </c>
      <c r="P9" s="428">
        <v>37967</v>
      </c>
      <c r="Q9" s="417" t="s">
        <v>684</v>
      </c>
      <c r="R9" s="405"/>
      <c r="S9" s="405"/>
      <c r="T9" s="408" t="s">
        <v>2426</v>
      </c>
      <c r="U9" s="429"/>
      <c r="V9" s="430"/>
      <c r="W9" s="430"/>
      <c r="X9" s="405"/>
    </row>
    <row r="10" spans="1:24" s="1" customFormat="1" ht="63.75" outlineLevel="1">
      <c r="A10" s="750"/>
      <c r="B10" s="431" t="s">
        <v>733</v>
      </c>
      <c r="C10" s="431"/>
      <c r="D10" s="426" t="s">
        <v>2457</v>
      </c>
      <c r="E10" s="426" t="s">
        <v>2458</v>
      </c>
      <c r="F10" s="405" t="s">
        <v>243</v>
      </c>
      <c r="G10" s="416">
        <v>517.28</v>
      </c>
      <c r="H10" s="405" t="s">
        <v>512</v>
      </c>
      <c r="I10" s="706">
        <v>5140</v>
      </c>
      <c r="J10" s="419"/>
      <c r="K10" s="706">
        <v>5140</v>
      </c>
      <c r="L10" s="419"/>
      <c r="M10" s="428">
        <v>37201</v>
      </c>
      <c r="N10" s="405" t="s">
        <v>220</v>
      </c>
      <c r="O10" s="417" t="s">
        <v>658</v>
      </c>
      <c r="P10" s="428">
        <v>40350</v>
      </c>
      <c r="Q10" s="417" t="s">
        <v>2459</v>
      </c>
      <c r="R10" s="405"/>
      <c r="S10" s="405"/>
      <c r="T10" s="408" t="s">
        <v>2426</v>
      </c>
      <c r="U10" s="417"/>
      <c r="V10" s="405"/>
      <c r="W10" s="405"/>
      <c r="X10" s="405"/>
    </row>
    <row r="11" spans="1:24" s="1" customFormat="1" ht="63.75" outlineLevel="1">
      <c r="A11" s="750"/>
      <c r="B11" s="432" t="s">
        <v>393</v>
      </c>
      <c r="C11" s="432"/>
      <c r="D11" s="433" t="s">
        <v>2874</v>
      </c>
      <c r="E11" s="433" t="s">
        <v>2875</v>
      </c>
      <c r="F11" s="434" t="s">
        <v>2178</v>
      </c>
      <c r="G11" s="435">
        <v>120.5</v>
      </c>
      <c r="H11" s="434" t="s">
        <v>1217</v>
      </c>
      <c r="I11" s="707">
        <v>1</v>
      </c>
      <c r="J11" s="436">
        <v>0</v>
      </c>
      <c r="K11" s="707">
        <v>1</v>
      </c>
      <c r="L11" s="436">
        <v>1560083.78</v>
      </c>
      <c r="M11" s="437">
        <v>38883</v>
      </c>
      <c r="N11" s="434"/>
      <c r="O11" s="433" t="s">
        <v>2873</v>
      </c>
      <c r="P11" s="437">
        <v>40239</v>
      </c>
      <c r="Q11" s="536" t="s">
        <v>2431</v>
      </c>
      <c r="R11" s="437">
        <v>44365</v>
      </c>
      <c r="S11" s="434" t="s">
        <v>2872</v>
      </c>
      <c r="T11" s="434" t="s">
        <v>2426</v>
      </c>
      <c r="U11" s="433" t="s">
        <v>2964</v>
      </c>
      <c r="V11" s="430"/>
      <c r="W11" s="430"/>
      <c r="X11" s="405"/>
    </row>
    <row r="12" spans="1:24" s="1" customFormat="1" ht="63.75" outlineLevel="1">
      <c r="A12" s="750"/>
      <c r="B12" s="425" t="s">
        <v>413</v>
      </c>
      <c r="C12" s="425"/>
      <c r="D12" s="426" t="s">
        <v>2482</v>
      </c>
      <c r="E12" s="426" t="s">
        <v>2481</v>
      </c>
      <c r="F12" s="405" t="s">
        <v>2179</v>
      </c>
      <c r="G12" s="416">
        <v>73</v>
      </c>
      <c r="H12" s="405" t="s">
        <v>1238</v>
      </c>
      <c r="I12" s="708">
        <v>203388.71</v>
      </c>
      <c r="J12" s="532"/>
      <c r="K12" s="706">
        <f>I12-27660.3</f>
        <v>175728.41</v>
      </c>
      <c r="L12" s="419">
        <v>376068.99</v>
      </c>
      <c r="M12" s="420">
        <v>37337</v>
      </c>
      <c r="N12" s="408"/>
      <c r="O12" s="422" t="s">
        <v>2483</v>
      </c>
      <c r="P12" s="420">
        <v>37399</v>
      </c>
      <c r="Q12" s="422" t="s">
        <v>2484</v>
      </c>
      <c r="R12" s="408"/>
      <c r="S12" s="408"/>
      <c r="T12" s="408" t="s">
        <v>2426</v>
      </c>
      <c r="U12" s="417" t="s">
        <v>2965</v>
      </c>
      <c r="V12" s="430"/>
      <c r="W12" s="430"/>
      <c r="X12" s="405"/>
    </row>
    <row r="13" spans="1:24" s="28" customFormat="1" ht="38.25">
      <c r="A13" s="750"/>
      <c r="B13" s="438" t="s">
        <v>735</v>
      </c>
      <c r="C13" s="438"/>
      <c r="D13" s="439" t="s">
        <v>828</v>
      </c>
      <c r="E13" s="417" t="s">
        <v>205</v>
      </c>
      <c r="F13" s="405"/>
      <c r="G13" s="440">
        <v>70.2</v>
      </c>
      <c r="H13" s="443" t="s">
        <v>508</v>
      </c>
      <c r="I13" s="709">
        <v>109614</v>
      </c>
      <c r="J13" s="441"/>
      <c r="K13" s="709">
        <f>I13</f>
        <v>109614</v>
      </c>
      <c r="L13" s="441"/>
      <c r="M13" s="442">
        <v>38562</v>
      </c>
      <c r="N13" s="443"/>
      <c r="O13" s="439" t="s">
        <v>1572</v>
      </c>
      <c r="P13" s="443"/>
      <c r="Q13" s="439"/>
      <c r="R13" s="443"/>
      <c r="S13" s="443"/>
      <c r="T13" s="443"/>
      <c r="U13" s="489" t="s">
        <v>1369</v>
      </c>
      <c r="V13" s="443"/>
      <c r="W13" s="443"/>
      <c r="X13" s="444"/>
    </row>
    <row r="14" spans="1:24" s="29" customFormat="1" ht="204">
      <c r="A14" s="750"/>
      <c r="B14" s="431" t="s">
        <v>1396</v>
      </c>
      <c r="C14" s="431"/>
      <c r="D14" s="426" t="s">
        <v>2479</v>
      </c>
      <c r="E14" s="426" t="s">
        <v>2478</v>
      </c>
      <c r="F14" s="405" t="s">
        <v>2180</v>
      </c>
      <c r="G14" s="416">
        <v>191.7</v>
      </c>
      <c r="H14" s="405" t="s">
        <v>26</v>
      </c>
      <c r="I14" s="706">
        <v>14182.43</v>
      </c>
      <c r="J14" s="419"/>
      <c r="K14" s="706">
        <v>0</v>
      </c>
      <c r="L14" s="419"/>
      <c r="M14" s="428">
        <v>40172</v>
      </c>
      <c r="N14" s="405" t="s">
        <v>41</v>
      </c>
      <c r="O14" s="417" t="s">
        <v>2480</v>
      </c>
      <c r="P14" s="428">
        <v>40250</v>
      </c>
      <c r="Q14" s="417" t="s">
        <v>2434</v>
      </c>
      <c r="R14" s="405"/>
      <c r="S14" s="405"/>
      <c r="T14" s="408" t="s">
        <v>2426</v>
      </c>
      <c r="U14" s="417" t="s">
        <v>2966</v>
      </c>
      <c r="V14" s="430"/>
      <c r="W14" s="430"/>
      <c r="X14" s="405"/>
    </row>
    <row r="15" spans="1:23" s="29" customFormat="1" ht="102">
      <c r="A15" s="750"/>
      <c r="B15" s="438" t="s">
        <v>898</v>
      </c>
      <c r="C15" s="438"/>
      <c r="D15" s="417" t="s">
        <v>772</v>
      </c>
      <c r="E15" s="417" t="s">
        <v>221</v>
      </c>
      <c r="F15" s="405" t="s">
        <v>2181</v>
      </c>
      <c r="G15" s="445"/>
      <c r="H15" s="405" t="s">
        <v>1353</v>
      </c>
      <c r="I15" s="706">
        <v>572156.95</v>
      </c>
      <c r="J15" s="419"/>
      <c r="K15" s="706">
        <v>0</v>
      </c>
      <c r="L15" s="419"/>
      <c r="M15" s="446"/>
      <c r="N15" s="405" t="s">
        <v>987</v>
      </c>
      <c r="O15" s="447"/>
      <c r="P15" s="405"/>
      <c r="Q15" s="417"/>
      <c r="R15" s="405"/>
      <c r="S15" s="405"/>
      <c r="T15" s="405"/>
      <c r="U15" s="405" t="s">
        <v>1548</v>
      </c>
      <c r="V15" s="430"/>
      <c r="W15" s="430"/>
    </row>
    <row r="16" spans="1:24" s="29" customFormat="1" ht="63.75">
      <c r="A16" s="750"/>
      <c r="B16" s="431" t="s">
        <v>1128</v>
      </c>
      <c r="C16" s="431"/>
      <c r="D16" s="426" t="s">
        <v>3147</v>
      </c>
      <c r="E16" s="426" t="s">
        <v>2453</v>
      </c>
      <c r="F16" s="405" t="s">
        <v>2182</v>
      </c>
      <c r="G16" s="416">
        <v>70.6</v>
      </c>
      <c r="H16" s="405" t="s">
        <v>2454</v>
      </c>
      <c r="I16" s="706"/>
      <c r="J16" s="419"/>
      <c r="K16" s="706"/>
      <c r="L16" s="419">
        <v>1346212.8</v>
      </c>
      <c r="M16" s="428">
        <v>40402</v>
      </c>
      <c r="N16" s="405" t="s">
        <v>2455</v>
      </c>
      <c r="O16" s="417" t="s">
        <v>377</v>
      </c>
      <c r="P16" s="420">
        <v>40442</v>
      </c>
      <c r="Q16" s="422" t="s">
        <v>2456</v>
      </c>
      <c r="R16" s="408"/>
      <c r="S16" s="408"/>
      <c r="T16" s="408" t="s">
        <v>2426</v>
      </c>
      <c r="U16" s="537" t="s">
        <v>2967</v>
      </c>
      <c r="V16" s="405"/>
      <c r="W16" s="405"/>
      <c r="X16" s="448"/>
    </row>
    <row r="17" spans="1:24" s="29" customFormat="1" ht="102">
      <c r="A17" s="750"/>
      <c r="B17" s="431" t="s">
        <v>1282</v>
      </c>
      <c r="C17" s="431"/>
      <c r="D17" s="426" t="s">
        <v>1374</v>
      </c>
      <c r="E17" s="426" t="s">
        <v>2489</v>
      </c>
      <c r="F17" s="405" t="s">
        <v>2183</v>
      </c>
      <c r="G17" s="416">
        <v>119.1</v>
      </c>
      <c r="H17" s="408" t="s">
        <v>71</v>
      </c>
      <c r="I17" s="708"/>
      <c r="J17" s="419"/>
      <c r="K17" s="706"/>
      <c r="L17" s="419"/>
      <c r="M17" s="428">
        <v>40893</v>
      </c>
      <c r="N17" s="446"/>
      <c r="O17" s="417" t="s">
        <v>2490</v>
      </c>
      <c r="P17" s="420">
        <v>40954</v>
      </c>
      <c r="Q17" s="422" t="s">
        <v>2492</v>
      </c>
      <c r="R17" s="408"/>
      <c r="S17" s="408"/>
      <c r="T17" s="408" t="s">
        <v>2426</v>
      </c>
      <c r="U17" s="429"/>
      <c r="V17" s="405"/>
      <c r="W17" s="405"/>
      <c r="X17" s="405"/>
    </row>
    <row r="18" spans="1:24" s="29" customFormat="1" ht="76.5">
      <c r="A18" s="750"/>
      <c r="B18" s="431" t="s">
        <v>1187</v>
      </c>
      <c r="C18" s="431"/>
      <c r="D18" s="426" t="s">
        <v>2486</v>
      </c>
      <c r="E18" s="426" t="s">
        <v>2487</v>
      </c>
      <c r="F18" s="405" t="s">
        <v>2184</v>
      </c>
      <c r="G18" s="416">
        <v>56.2</v>
      </c>
      <c r="H18" s="405" t="s">
        <v>933</v>
      </c>
      <c r="I18" s="706">
        <v>230149.19</v>
      </c>
      <c r="J18" s="419"/>
      <c r="K18" s="706">
        <f>I18-230149.19</f>
        <v>0</v>
      </c>
      <c r="L18" s="419"/>
      <c r="M18" s="428">
        <v>39342</v>
      </c>
      <c r="N18" s="405" t="s">
        <v>1330</v>
      </c>
      <c r="O18" s="417" t="s">
        <v>2488</v>
      </c>
      <c r="P18" s="428">
        <v>39619</v>
      </c>
      <c r="Q18" s="417" t="s">
        <v>2491</v>
      </c>
      <c r="R18" s="405"/>
      <c r="S18" s="405"/>
      <c r="T18" s="408" t="s">
        <v>2426</v>
      </c>
      <c r="U18" s="429"/>
      <c r="V18" s="405"/>
      <c r="W18" s="428"/>
      <c r="X18" s="405"/>
    </row>
    <row r="19" spans="1:26" s="29" customFormat="1" ht="89.25">
      <c r="A19" s="750"/>
      <c r="B19" s="431" t="s">
        <v>1829</v>
      </c>
      <c r="C19" s="431"/>
      <c r="D19" s="426" t="s">
        <v>2474</v>
      </c>
      <c r="E19" s="449" t="s">
        <v>2473</v>
      </c>
      <c r="F19" s="405" t="s">
        <v>2185</v>
      </c>
      <c r="G19" s="427">
        <v>39.5</v>
      </c>
      <c r="H19" s="405"/>
      <c r="I19" s="706"/>
      <c r="J19" s="419"/>
      <c r="K19" s="706"/>
      <c r="L19" s="419"/>
      <c r="M19" s="450">
        <v>38646</v>
      </c>
      <c r="N19" s="405" t="s">
        <v>1477</v>
      </c>
      <c r="O19" s="417" t="s">
        <v>2475</v>
      </c>
      <c r="P19" s="428">
        <v>41471</v>
      </c>
      <c r="Q19" s="417" t="s">
        <v>2476</v>
      </c>
      <c r="R19" s="405"/>
      <c r="S19" s="405"/>
      <c r="T19" s="408" t="s">
        <v>2426</v>
      </c>
      <c r="U19" s="417" t="s">
        <v>2968</v>
      </c>
      <c r="V19" s="405"/>
      <c r="W19" s="405"/>
      <c r="X19" s="405"/>
      <c r="Y19" s="1"/>
      <c r="Z19" s="1"/>
    </row>
    <row r="20" spans="1:24" s="1" customFormat="1" ht="76.5" outlineLevel="1">
      <c r="A20" s="750"/>
      <c r="B20" s="432" t="s">
        <v>395</v>
      </c>
      <c r="C20" s="432"/>
      <c r="D20" s="433" t="s">
        <v>2861</v>
      </c>
      <c r="E20" s="433" t="s">
        <v>2862</v>
      </c>
      <c r="F20" s="434" t="s">
        <v>2036</v>
      </c>
      <c r="G20" s="435">
        <v>1033.6</v>
      </c>
      <c r="H20" s="434" t="s">
        <v>1052</v>
      </c>
      <c r="I20" s="707">
        <v>215415.56</v>
      </c>
      <c r="J20" s="436"/>
      <c r="K20" s="707">
        <v>12000</v>
      </c>
      <c r="L20" s="436">
        <v>15592657.73</v>
      </c>
      <c r="M20" s="437">
        <v>39192</v>
      </c>
      <c r="N20" s="434"/>
      <c r="O20" s="433" t="s">
        <v>2969</v>
      </c>
      <c r="P20" s="437">
        <v>39324</v>
      </c>
      <c r="Q20" s="536" t="s">
        <v>2863</v>
      </c>
      <c r="R20" s="437">
        <v>44468</v>
      </c>
      <c r="S20" s="434" t="s">
        <v>2864</v>
      </c>
      <c r="T20" s="434" t="s">
        <v>2426</v>
      </c>
      <c r="U20" s="433"/>
      <c r="V20" s="405"/>
      <c r="W20" s="430"/>
      <c r="X20" s="405"/>
    </row>
    <row r="21" spans="1:24" s="1" customFormat="1" ht="114.75" outlineLevel="1">
      <c r="A21" s="750"/>
      <c r="B21" s="431" t="s">
        <v>2037</v>
      </c>
      <c r="C21" s="431"/>
      <c r="D21" s="426" t="s">
        <v>2469</v>
      </c>
      <c r="E21" s="426" t="s">
        <v>2470</v>
      </c>
      <c r="F21" s="405" t="s">
        <v>2038</v>
      </c>
      <c r="G21" s="416">
        <v>141500</v>
      </c>
      <c r="H21" s="405" t="s">
        <v>2039</v>
      </c>
      <c r="I21" s="706">
        <v>125460</v>
      </c>
      <c r="J21" s="419"/>
      <c r="K21" s="706">
        <v>125460</v>
      </c>
      <c r="L21" s="419" t="s">
        <v>363</v>
      </c>
      <c r="M21" s="428">
        <v>41632</v>
      </c>
      <c r="N21" s="405"/>
      <c r="O21" s="417" t="s">
        <v>2471</v>
      </c>
      <c r="P21" s="428">
        <v>41919</v>
      </c>
      <c r="Q21" s="417" t="s">
        <v>2040</v>
      </c>
      <c r="R21" s="405"/>
      <c r="S21" s="405"/>
      <c r="T21" s="408" t="s">
        <v>2426</v>
      </c>
      <c r="U21" s="417" t="s">
        <v>2472</v>
      </c>
      <c r="V21" s="405"/>
      <c r="W21" s="430"/>
      <c r="X21" s="405"/>
    </row>
    <row r="22" spans="1:24" s="306" customFormat="1" ht="127.5" outlineLevel="1">
      <c r="A22" s="750"/>
      <c r="B22" s="431" t="s">
        <v>2076</v>
      </c>
      <c r="C22" s="431"/>
      <c r="D22" s="426" t="s">
        <v>2917</v>
      </c>
      <c r="E22" s="426" t="s">
        <v>2918</v>
      </c>
      <c r="F22" s="405" t="s">
        <v>2118</v>
      </c>
      <c r="G22" s="451">
        <v>33.4</v>
      </c>
      <c r="H22" s="455" t="s">
        <v>2077</v>
      </c>
      <c r="I22" s="710">
        <v>135009</v>
      </c>
      <c r="J22" s="453">
        <v>69074.28</v>
      </c>
      <c r="K22" s="710">
        <v>65934.72</v>
      </c>
      <c r="L22" s="453"/>
      <c r="M22" s="454">
        <v>40214</v>
      </c>
      <c r="N22" s="455"/>
      <c r="O22" s="452" t="s">
        <v>2919</v>
      </c>
      <c r="P22" s="454">
        <v>42387</v>
      </c>
      <c r="Q22" s="452" t="s">
        <v>2857</v>
      </c>
      <c r="R22" s="454"/>
      <c r="S22" s="455"/>
      <c r="T22" s="455" t="s">
        <v>2426</v>
      </c>
      <c r="U22" s="456"/>
      <c r="V22" s="455"/>
      <c r="W22" s="457"/>
      <c r="X22" s="455"/>
    </row>
    <row r="23" spans="1:24" s="306" customFormat="1" ht="127.5" outlineLevel="1">
      <c r="A23" s="750"/>
      <c r="B23" s="431" t="s">
        <v>2078</v>
      </c>
      <c r="C23" s="431"/>
      <c r="D23" s="426" t="s">
        <v>2920</v>
      </c>
      <c r="E23" s="426" t="s">
        <v>2921</v>
      </c>
      <c r="F23" s="405" t="s">
        <v>2119</v>
      </c>
      <c r="G23" s="451">
        <v>327.5</v>
      </c>
      <c r="H23" s="455" t="s">
        <v>121</v>
      </c>
      <c r="I23" s="710">
        <v>2692164.57</v>
      </c>
      <c r="J23" s="453">
        <v>2692164.57</v>
      </c>
      <c r="K23" s="710">
        <v>0</v>
      </c>
      <c r="L23" s="453"/>
      <c r="M23" s="454">
        <v>40214</v>
      </c>
      <c r="N23" s="455"/>
      <c r="O23" s="452" t="s">
        <v>2922</v>
      </c>
      <c r="P23" s="454">
        <v>42387</v>
      </c>
      <c r="Q23" s="452" t="s">
        <v>2857</v>
      </c>
      <c r="R23" s="454"/>
      <c r="S23" s="455"/>
      <c r="T23" s="455" t="s">
        <v>2426</v>
      </c>
      <c r="U23" s="452" t="s">
        <v>2970</v>
      </c>
      <c r="V23" s="455"/>
      <c r="W23" s="457"/>
      <c r="X23" s="455"/>
    </row>
    <row r="24" spans="1:24" s="306" customFormat="1" ht="127.5" outlineLevel="1">
      <c r="A24" s="750"/>
      <c r="B24" s="431" t="s">
        <v>2079</v>
      </c>
      <c r="C24" s="431"/>
      <c r="D24" s="426" t="s">
        <v>2924</v>
      </c>
      <c r="E24" s="426" t="s">
        <v>2923</v>
      </c>
      <c r="F24" s="405" t="s">
        <v>2120</v>
      </c>
      <c r="G24" s="451">
        <v>476.4</v>
      </c>
      <c r="H24" s="455" t="s">
        <v>2080</v>
      </c>
      <c r="I24" s="710">
        <v>318972.55</v>
      </c>
      <c r="J24" s="453">
        <v>309723.1</v>
      </c>
      <c r="K24" s="710">
        <v>9249.45</v>
      </c>
      <c r="L24" s="453"/>
      <c r="M24" s="454">
        <v>40214</v>
      </c>
      <c r="N24" s="455"/>
      <c r="O24" s="452" t="s">
        <v>2925</v>
      </c>
      <c r="P24" s="454">
        <v>42387</v>
      </c>
      <c r="Q24" s="452" t="s">
        <v>2857</v>
      </c>
      <c r="R24" s="454"/>
      <c r="S24" s="455"/>
      <c r="T24" s="455" t="s">
        <v>2426</v>
      </c>
      <c r="U24" s="452" t="s">
        <v>2971</v>
      </c>
      <c r="V24" s="455"/>
      <c r="W24" s="457"/>
      <c r="X24" s="455"/>
    </row>
    <row r="25" spans="1:24" s="306" customFormat="1" ht="127.5" outlineLevel="1">
      <c r="A25" s="750"/>
      <c r="B25" s="431" t="s">
        <v>2081</v>
      </c>
      <c r="C25" s="431"/>
      <c r="D25" s="426" t="s">
        <v>2928</v>
      </c>
      <c r="E25" s="426" t="s">
        <v>2927</v>
      </c>
      <c r="F25" s="405" t="s">
        <v>2121</v>
      </c>
      <c r="G25" s="451">
        <v>33.1</v>
      </c>
      <c r="H25" s="455" t="s">
        <v>121</v>
      </c>
      <c r="I25" s="710">
        <v>294363.31</v>
      </c>
      <c r="J25" s="453">
        <v>294363.31</v>
      </c>
      <c r="K25" s="710">
        <v>0</v>
      </c>
      <c r="L25" s="453"/>
      <c r="M25" s="454">
        <v>40214</v>
      </c>
      <c r="N25" s="455"/>
      <c r="O25" s="452" t="s">
        <v>2926</v>
      </c>
      <c r="P25" s="454">
        <v>42387</v>
      </c>
      <c r="Q25" s="452" t="s">
        <v>2857</v>
      </c>
      <c r="R25" s="454"/>
      <c r="S25" s="455"/>
      <c r="T25" s="455" t="s">
        <v>2426</v>
      </c>
      <c r="U25" s="452" t="s">
        <v>2972</v>
      </c>
      <c r="V25" s="455"/>
      <c r="W25" s="457"/>
      <c r="X25" s="455"/>
    </row>
    <row r="26" spans="1:24" s="306" customFormat="1" ht="127.5" outlineLevel="1">
      <c r="A26" s="750"/>
      <c r="B26" s="431" t="s">
        <v>2082</v>
      </c>
      <c r="C26" s="431"/>
      <c r="D26" s="426" t="s">
        <v>2930</v>
      </c>
      <c r="E26" s="426" t="s">
        <v>2929</v>
      </c>
      <c r="F26" s="405" t="s">
        <v>2122</v>
      </c>
      <c r="G26" s="451">
        <v>996.8</v>
      </c>
      <c r="H26" s="455" t="s">
        <v>350</v>
      </c>
      <c r="I26" s="710">
        <v>5113148.79</v>
      </c>
      <c r="J26" s="453">
        <v>5113148.79</v>
      </c>
      <c r="K26" s="710">
        <v>0</v>
      </c>
      <c r="L26" s="453"/>
      <c r="M26" s="454">
        <v>40214</v>
      </c>
      <c r="N26" s="455"/>
      <c r="O26" s="452" t="s">
        <v>2931</v>
      </c>
      <c r="P26" s="454">
        <v>42387</v>
      </c>
      <c r="Q26" s="452" t="s">
        <v>2857</v>
      </c>
      <c r="R26" s="454"/>
      <c r="S26" s="455"/>
      <c r="T26" s="455" t="s">
        <v>2426</v>
      </c>
      <c r="U26" s="456"/>
      <c r="V26" s="455"/>
      <c r="W26" s="457"/>
      <c r="X26" s="455"/>
    </row>
    <row r="27" spans="1:24" s="306" customFormat="1" ht="127.5" outlineLevel="1">
      <c r="A27" s="750"/>
      <c r="B27" s="431" t="s">
        <v>2083</v>
      </c>
      <c r="C27" s="431"/>
      <c r="D27" s="426" t="s">
        <v>2934</v>
      </c>
      <c r="E27" s="426" t="s">
        <v>2933</v>
      </c>
      <c r="F27" s="405" t="s">
        <v>2123</v>
      </c>
      <c r="G27" s="451">
        <v>385.1</v>
      </c>
      <c r="H27" s="455" t="s">
        <v>121</v>
      </c>
      <c r="I27" s="710">
        <v>2791590.47</v>
      </c>
      <c r="J27" s="453">
        <v>2791590.47</v>
      </c>
      <c r="K27" s="710">
        <v>0</v>
      </c>
      <c r="L27" s="453"/>
      <c r="M27" s="454">
        <v>40214</v>
      </c>
      <c r="N27" s="455"/>
      <c r="O27" s="452" t="s">
        <v>2932</v>
      </c>
      <c r="P27" s="454">
        <v>42387</v>
      </c>
      <c r="Q27" s="452" t="s">
        <v>2857</v>
      </c>
      <c r="R27" s="454"/>
      <c r="S27" s="455"/>
      <c r="T27" s="455" t="s">
        <v>2426</v>
      </c>
      <c r="U27" s="452" t="s">
        <v>2973</v>
      </c>
      <c r="V27" s="455"/>
      <c r="W27" s="457"/>
      <c r="X27" s="455"/>
    </row>
    <row r="28" spans="1:24" s="306" customFormat="1" ht="127.5" outlineLevel="1">
      <c r="A28" s="750"/>
      <c r="B28" s="431" t="s">
        <v>2084</v>
      </c>
      <c r="C28" s="431"/>
      <c r="D28" s="426" t="s">
        <v>2935</v>
      </c>
      <c r="E28" s="426" t="s">
        <v>2936</v>
      </c>
      <c r="F28" s="405" t="s">
        <v>2124</v>
      </c>
      <c r="G28" s="451">
        <v>934.8</v>
      </c>
      <c r="H28" s="455" t="s">
        <v>350</v>
      </c>
      <c r="I28" s="710">
        <v>4738129.74</v>
      </c>
      <c r="J28" s="453">
        <v>4672568.75</v>
      </c>
      <c r="K28" s="710">
        <v>65560.99</v>
      </c>
      <c r="L28" s="453"/>
      <c r="M28" s="454">
        <v>40214</v>
      </c>
      <c r="N28" s="455"/>
      <c r="O28" s="452" t="s">
        <v>2937</v>
      </c>
      <c r="P28" s="454">
        <v>42387</v>
      </c>
      <c r="Q28" s="452" t="s">
        <v>2857</v>
      </c>
      <c r="R28" s="454"/>
      <c r="S28" s="455"/>
      <c r="T28" s="455" t="s">
        <v>2426</v>
      </c>
      <c r="U28" s="456"/>
      <c r="V28" s="455"/>
      <c r="W28" s="457"/>
      <c r="X28" s="455"/>
    </row>
    <row r="29" spans="1:24" s="306" customFormat="1" ht="127.5" outlineLevel="1">
      <c r="A29" s="750"/>
      <c r="B29" s="431" t="s">
        <v>2085</v>
      </c>
      <c r="C29" s="431"/>
      <c r="D29" s="426" t="s">
        <v>2940</v>
      </c>
      <c r="E29" s="426" t="s">
        <v>2939</v>
      </c>
      <c r="F29" s="405" t="s">
        <v>2125</v>
      </c>
      <c r="G29" s="451">
        <v>242.3</v>
      </c>
      <c r="H29" s="455" t="s">
        <v>121</v>
      </c>
      <c r="I29" s="710">
        <v>1029713.09</v>
      </c>
      <c r="J29" s="453">
        <v>1029713.09</v>
      </c>
      <c r="K29" s="710">
        <v>0</v>
      </c>
      <c r="L29" s="453"/>
      <c r="M29" s="454">
        <v>40214</v>
      </c>
      <c r="N29" s="455"/>
      <c r="O29" s="452" t="s">
        <v>2938</v>
      </c>
      <c r="P29" s="454">
        <v>42387</v>
      </c>
      <c r="Q29" s="452" t="s">
        <v>2857</v>
      </c>
      <c r="R29" s="454"/>
      <c r="S29" s="455"/>
      <c r="T29" s="455" t="s">
        <v>2426</v>
      </c>
      <c r="U29" s="456"/>
      <c r="V29" s="455"/>
      <c r="W29" s="457"/>
      <c r="X29" s="455"/>
    </row>
    <row r="30" spans="1:24" s="306" customFormat="1" ht="127.5" outlineLevel="1">
      <c r="A30" s="750"/>
      <c r="B30" s="431" t="s">
        <v>2086</v>
      </c>
      <c r="C30" s="431"/>
      <c r="D30" s="426" t="s">
        <v>2941</v>
      </c>
      <c r="E30" s="426" t="s">
        <v>2942</v>
      </c>
      <c r="F30" s="405" t="s">
        <v>2126</v>
      </c>
      <c r="G30" s="451">
        <v>70.1</v>
      </c>
      <c r="H30" s="455" t="s">
        <v>508</v>
      </c>
      <c r="I30" s="710">
        <v>347896.09</v>
      </c>
      <c r="J30" s="453">
        <v>347896.09</v>
      </c>
      <c r="K30" s="710">
        <v>0</v>
      </c>
      <c r="L30" s="453"/>
      <c r="M30" s="454">
        <v>40214</v>
      </c>
      <c r="N30" s="455"/>
      <c r="O30" s="452" t="s">
        <v>2943</v>
      </c>
      <c r="P30" s="454">
        <v>42387</v>
      </c>
      <c r="Q30" s="452" t="s">
        <v>2857</v>
      </c>
      <c r="R30" s="454"/>
      <c r="S30" s="455"/>
      <c r="T30" s="455" t="s">
        <v>2426</v>
      </c>
      <c r="U30" s="452" t="s">
        <v>2974</v>
      </c>
      <c r="V30" s="455"/>
      <c r="W30" s="457"/>
      <c r="X30" s="455"/>
    </row>
    <row r="31" spans="1:24" s="306" customFormat="1" ht="127.5" outlineLevel="1">
      <c r="A31" s="750"/>
      <c r="B31" s="431" t="s">
        <v>2087</v>
      </c>
      <c r="C31" s="431"/>
      <c r="D31" s="426" t="s">
        <v>2944</v>
      </c>
      <c r="E31" s="426" t="s">
        <v>2945</v>
      </c>
      <c r="F31" s="405" t="s">
        <v>2127</v>
      </c>
      <c r="G31" s="451">
        <v>712.4</v>
      </c>
      <c r="H31" s="455" t="s">
        <v>350</v>
      </c>
      <c r="I31" s="710">
        <v>2695582.52</v>
      </c>
      <c r="J31" s="453">
        <v>2695582.52</v>
      </c>
      <c r="K31" s="710">
        <v>0</v>
      </c>
      <c r="L31" s="453"/>
      <c r="M31" s="454">
        <v>40214</v>
      </c>
      <c r="N31" s="455"/>
      <c r="O31" s="452" t="s">
        <v>2946</v>
      </c>
      <c r="P31" s="454">
        <v>42387</v>
      </c>
      <c r="Q31" s="452" t="s">
        <v>2857</v>
      </c>
      <c r="R31" s="454"/>
      <c r="S31" s="455"/>
      <c r="T31" s="455" t="s">
        <v>2426</v>
      </c>
      <c r="U31" s="452"/>
      <c r="V31" s="455"/>
      <c r="W31" s="457"/>
      <c r="X31" s="455"/>
    </row>
    <row r="32" spans="1:24" s="306" customFormat="1" ht="127.5" outlineLevel="1">
      <c r="A32" s="750"/>
      <c r="B32" s="432" t="s">
        <v>2088</v>
      </c>
      <c r="C32" s="432"/>
      <c r="D32" s="433" t="s">
        <v>2869</v>
      </c>
      <c r="E32" s="433" t="s">
        <v>2870</v>
      </c>
      <c r="F32" s="434" t="s">
        <v>2128</v>
      </c>
      <c r="G32" s="435">
        <v>703.1</v>
      </c>
      <c r="H32" s="434" t="s">
        <v>350</v>
      </c>
      <c r="I32" s="707">
        <v>6250299.77</v>
      </c>
      <c r="J32" s="436">
        <v>6250299.77</v>
      </c>
      <c r="K32" s="707">
        <v>0</v>
      </c>
      <c r="L32" s="436">
        <v>11756229.65</v>
      </c>
      <c r="M32" s="437">
        <v>40214</v>
      </c>
      <c r="N32" s="434"/>
      <c r="O32" s="433" t="s">
        <v>2871</v>
      </c>
      <c r="P32" s="437">
        <v>42387</v>
      </c>
      <c r="Q32" s="536" t="s">
        <v>2857</v>
      </c>
      <c r="R32" s="437">
        <v>44403</v>
      </c>
      <c r="S32" s="434" t="s">
        <v>2868</v>
      </c>
      <c r="T32" s="434" t="s">
        <v>2426</v>
      </c>
      <c r="U32" s="433"/>
      <c r="V32" s="455"/>
      <c r="W32" s="457"/>
      <c r="X32" s="455"/>
    </row>
    <row r="33" spans="1:24" s="306" customFormat="1" ht="127.5" outlineLevel="1">
      <c r="A33" s="750"/>
      <c r="B33" s="431" t="s">
        <v>2089</v>
      </c>
      <c r="C33" s="431"/>
      <c r="D33" s="426" t="s">
        <v>2947</v>
      </c>
      <c r="E33" s="426" t="s">
        <v>2948</v>
      </c>
      <c r="F33" s="405" t="s">
        <v>2129</v>
      </c>
      <c r="G33" s="451">
        <v>7.54</v>
      </c>
      <c r="H33" s="455" t="s">
        <v>2092</v>
      </c>
      <c r="I33" s="710">
        <v>823052.21</v>
      </c>
      <c r="J33" s="453">
        <v>823052.21</v>
      </c>
      <c r="K33" s="710">
        <v>0</v>
      </c>
      <c r="L33" s="453"/>
      <c r="M33" s="454">
        <v>40214</v>
      </c>
      <c r="N33" s="455"/>
      <c r="O33" s="452" t="s">
        <v>2949</v>
      </c>
      <c r="P33" s="454">
        <v>42387</v>
      </c>
      <c r="Q33" s="452" t="s">
        <v>2857</v>
      </c>
      <c r="R33" s="454"/>
      <c r="S33" s="455"/>
      <c r="T33" s="455" t="s">
        <v>2426</v>
      </c>
      <c r="U33" s="452" t="s">
        <v>2975</v>
      </c>
      <c r="V33" s="455"/>
      <c r="W33" s="457"/>
      <c r="X33" s="455"/>
    </row>
    <row r="34" spans="1:24" s="306" customFormat="1" ht="127.5" outlineLevel="1">
      <c r="A34" s="750"/>
      <c r="B34" s="431" t="s">
        <v>2090</v>
      </c>
      <c r="C34" s="431"/>
      <c r="D34" s="426" t="s">
        <v>2952</v>
      </c>
      <c r="E34" s="426" t="s">
        <v>2951</v>
      </c>
      <c r="F34" s="405" t="s">
        <v>2130</v>
      </c>
      <c r="G34" s="451">
        <v>136.7</v>
      </c>
      <c r="H34" s="455" t="s">
        <v>121</v>
      </c>
      <c r="I34" s="710">
        <v>208119</v>
      </c>
      <c r="J34" s="453">
        <v>208119</v>
      </c>
      <c r="K34" s="710">
        <v>0</v>
      </c>
      <c r="L34" s="453"/>
      <c r="M34" s="454">
        <v>40214</v>
      </c>
      <c r="N34" s="455"/>
      <c r="O34" s="452" t="s">
        <v>2950</v>
      </c>
      <c r="P34" s="454">
        <v>42387</v>
      </c>
      <c r="Q34" s="452" t="s">
        <v>2857</v>
      </c>
      <c r="R34" s="454"/>
      <c r="S34" s="455"/>
      <c r="T34" s="455" t="s">
        <v>2426</v>
      </c>
      <c r="U34" s="456"/>
      <c r="V34" s="455"/>
      <c r="W34" s="457"/>
      <c r="X34" s="455"/>
    </row>
    <row r="35" spans="1:24" s="306" customFormat="1" ht="127.5" outlineLevel="1">
      <c r="A35" s="750"/>
      <c r="B35" s="431" t="s">
        <v>2091</v>
      </c>
      <c r="C35" s="431"/>
      <c r="D35" s="426" t="s">
        <v>2954</v>
      </c>
      <c r="E35" s="426" t="s">
        <v>2953</v>
      </c>
      <c r="F35" s="405" t="s">
        <v>2131</v>
      </c>
      <c r="G35" s="451">
        <v>1581</v>
      </c>
      <c r="H35" s="455" t="s">
        <v>121</v>
      </c>
      <c r="I35" s="710">
        <v>8972932.36</v>
      </c>
      <c r="J35" s="453">
        <v>8972932.36</v>
      </c>
      <c r="K35" s="710">
        <v>0</v>
      </c>
      <c r="L35" s="453"/>
      <c r="M35" s="454">
        <v>40214</v>
      </c>
      <c r="N35" s="455"/>
      <c r="O35" s="452" t="s">
        <v>2955</v>
      </c>
      <c r="P35" s="454">
        <v>42387</v>
      </c>
      <c r="Q35" s="452" t="s">
        <v>2857</v>
      </c>
      <c r="R35" s="454"/>
      <c r="S35" s="455"/>
      <c r="T35" s="455" t="s">
        <v>2426</v>
      </c>
      <c r="U35" s="456"/>
      <c r="V35" s="455"/>
      <c r="W35" s="457"/>
      <c r="X35" s="455"/>
    </row>
    <row r="36" spans="1:24" s="306" customFormat="1" ht="127.5" outlineLevel="1">
      <c r="A36" s="750"/>
      <c r="B36" s="432" t="s">
        <v>2093</v>
      </c>
      <c r="C36" s="432"/>
      <c r="D36" s="433" t="s">
        <v>2854</v>
      </c>
      <c r="E36" s="433" t="s">
        <v>2855</v>
      </c>
      <c r="F36" s="434" t="s">
        <v>2132</v>
      </c>
      <c r="G36" s="435">
        <v>353.7</v>
      </c>
      <c r="H36" s="434" t="s">
        <v>350</v>
      </c>
      <c r="I36" s="707">
        <v>7661657.02</v>
      </c>
      <c r="J36" s="436">
        <v>7661657.02</v>
      </c>
      <c r="K36" s="707">
        <v>0</v>
      </c>
      <c r="L36" s="436">
        <v>5982227.68</v>
      </c>
      <c r="M36" s="437">
        <v>40214</v>
      </c>
      <c r="N36" s="434"/>
      <c r="O36" s="433" t="s">
        <v>2856</v>
      </c>
      <c r="P36" s="437">
        <v>42387</v>
      </c>
      <c r="Q36" s="536" t="s">
        <v>2857</v>
      </c>
      <c r="R36" s="437"/>
      <c r="S36" s="434" t="s">
        <v>2858</v>
      </c>
      <c r="T36" s="434" t="s">
        <v>2426</v>
      </c>
      <c r="U36" s="433" t="s">
        <v>2976</v>
      </c>
      <c r="V36" s="455"/>
      <c r="W36" s="457"/>
      <c r="X36" s="455"/>
    </row>
    <row r="37" spans="1:24" s="306" customFormat="1" ht="127.5" outlineLevel="1">
      <c r="A37" s="750"/>
      <c r="B37" s="431" t="s">
        <v>2094</v>
      </c>
      <c r="C37" s="431"/>
      <c r="D37" s="426" t="s">
        <v>2956</v>
      </c>
      <c r="E37" s="426" t="s">
        <v>2957</v>
      </c>
      <c r="F37" s="405" t="s">
        <v>2133</v>
      </c>
      <c r="G37" s="451">
        <v>124.2</v>
      </c>
      <c r="H37" s="455" t="s">
        <v>2095</v>
      </c>
      <c r="I37" s="710">
        <v>191223.96</v>
      </c>
      <c r="J37" s="453">
        <v>191223.96</v>
      </c>
      <c r="K37" s="710">
        <v>0</v>
      </c>
      <c r="L37" s="453"/>
      <c r="M37" s="454">
        <v>40276</v>
      </c>
      <c r="N37" s="455"/>
      <c r="O37" s="452" t="s">
        <v>2958</v>
      </c>
      <c r="P37" s="454">
        <v>42387</v>
      </c>
      <c r="Q37" s="452" t="s">
        <v>2857</v>
      </c>
      <c r="R37" s="454"/>
      <c r="S37" s="455"/>
      <c r="T37" s="455" t="s">
        <v>2426</v>
      </c>
      <c r="U37" s="456"/>
      <c r="V37" s="455"/>
      <c r="W37" s="457"/>
      <c r="X37" s="455"/>
    </row>
    <row r="38" spans="1:24" ht="76.5" outlineLevel="1">
      <c r="A38" s="750"/>
      <c r="B38" s="432" t="s">
        <v>1568</v>
      </c>
      <c r="C38" s="432"/>
      <c r="D38" s="433" t="s">
        <v>2859</v>
      </c>
      <c r="E38" s="433" t="s">
        <v>2447</v>
      </c>
      <c r="F38" s="434" t="s">
        <v>2186</v>
      </c>
      <c r="G38" s="435" t="s">
        <v>2448</v>
      </c>
      <c r="H38" s="434" t="s">
        <v>1367</v>
      </c>
      <c r="I38" s="707">
        <v>430012.73</v>
      </c>
      <c r="J38" s="436"/>
      <c r="K38" s="707">
        <v>430012.73</v>
      </c>
      <c r="L38" s="436"/>
      <c r="M38" s="437">
        <v>39128</v>
      </c>
      <c r="N38" s="434"/>
      <c r="O38" s="433" t="s">
        <v>2449</v>
      </c>
      <c r="P38" s="437">
        <v>39210</v>
      </c>
      <c r="Q38" s="536" t="s">
        <v>2450</v>
      </c>
      <c r="R38" s="437">
        <v>44440</v>
      </c>
      <c r="S38" s="434" t="s">
        <v>2860</v>
      </c>
      <c r="T38" s="434" t="s">
        <v>2426</v>
      </c>
      <c r="U38" s="433"/>
      <c r="V38" s="458"/>
      <c r="W38" s="420"/>
      <c r="X38" s="408"/>
    </row>
    <row r="39" spans="1:24" s="307" customFormat="1" ht="127.5" outlineLevel="1">
      <c r="A39" s="750"/>
      <c r="B39" s="431" t="s">
        <v>2226</v>
      </c>
      <c r="C39" s="431"/>
      <c r="D39" s="426" t="s">
        <v>2227</v>
      </c>
      <c r="E39" s="426" t="s">
        <v>2460</v>
      </c>
      <c r="F39" s="455" t="s">
        <v>2265</v>
      </c>
      <c r="G39" s="451">
        <v>110.4</v>
      </c>
      <c r="H39" s="455"/>
      <c r="I39" s="711"/>
      <c r="J39" s="533"/>
      <c r="K39" s="711"/>
      <c r="L39" s="453">
        <v>89338.99</v>
      </c>
      <c r="M39" s="459"/>
      <c r="N39" s="455" t="s">
        <v>2262</v>
      </c>
      <c r="O39" s="447" t="s">
        <v>2461</v>
      </c>
      <c r="P39" s="454">
        <v>43055</v>
      </c>
      <c r="Q39" s="452" t="s">
        <v>2462</v>
      </c>
      <c r="R39" s="455"/>
      <c r="S39" s="455"/>
      <c r="T39" s="408" t="s">
        <v>2426</v>
      </c>
      <c r="U39" s="456"/>
      <c r="V39" s="455"/>
      <c r="W39" s="455"/>
      <c r="X39" s="455"/>
    </row>
    <row r="40" spans="1:24" s="312" customFormat="1" ht="114.75" outlineLevel="1">
      <c r="A40" s="750"/>
      <c r="B40" s="431" t="s">
        <v>2263</v>
      </c>
      <c r="C40" s="431"/>
      <c r="D40" s="426" t="s">
        <v>2227</v>
      </c>
      <c r="E40" s="426" t="s">
        <v>2463</v>
      </c>
      <c r="F40" s="460" t="s">
        <v>2264</v>
      </c>
      <c r="G40" s="461">
        <v>171.4</v>
      </c>
      <c r="H40" s="460"/>
      <c r="I40" s="711"/>
      <c r="J40" s="533"/>
      <c r="K40" s="711"/>
      <c r="L40" s="463">
        <v>138702.02</v>
      </c>
      <c r="M40" s="459"/>
      <c r="N40" s="460"/>
      <c r="O40" s="462" t="s">
        <v>2266</v>
      </c>
      <c r="P40" s="464">
        <v>43055</v>
      </c>
      <c r="Q40" s="462" t="s">
        <v>2462</v>
      </c>
      <c r="R40" s="460"/>
      <c r="S40" s="460"/>
      <c r="T40" s="460" t="s">
        <v>2426</v>
      </c>
      <c r="U40" s="465"/>
      <c r="V40" s="460"/>
      <c r="W40" s="460"/>
      <c r="X40" s="460"/>
    </row>
    <row r="41" spans="1:24" s="306" customFormat="1" ht="76.5" outlineLevel="1">
      <c r="A41" s="750"/>
      <c r="B41" s="431" t="s">
        <v>2221</v>
      </c>
      <c r="C41" s="431"/>
      <c r="D41" s="426" t="s">
        <v>2493</v>
      </c>
      <c r="E41" s="426" t="s">
        <v>2494</v>
      </c>
      <c r="F41" s="466" t="s">
        <v>2215</v>
      </c>
      <c r="G41" s="451">
        <v>25.1</v>
      </c>
      <c r="H41" s="455" t="s">
        <v>2216</v>
      </c>
      <c r="I41" s="710"/>
      <c r="J41" s="453"/>
      <c r="K41" s="710"/>
      <c r="L41" s="453"/>
      <c r="M41" s="454">
        <v>42002</v>
      </c>
      <c r="N41" s="455" t="s">
        <v>2219</v>
      </c>
      <c r="O41" s="452" t="s">
        <v>2495</v>
      </c>
      <c r="P41" s="454">
        <v>42538</v>
      </c>
      <c r="Q41" s="452" t="s">
        <v>2496</v>
      </c>
      <c r="R41" s="455"/>
      <c r="S41" s="455"/>
      <c r="T41" s="408" t="s">
        <v>2426</v>
      </c>
      <c r="U41" s="456"/>
      <c r="V41" s="455"/>
      <c r="W41" s="455"/>
      <c r="X41" s="455"/>
    </row>
    <row r="42" spans="1:24" s="308" customFormat="1" ht="89.25" outlineLevel="1">
      <c r="A42" s="750"/>
      <c r="B42" s="431" t="s">
        <v>1567</v>
      </c>
      <c r="C42" s="431"/>
      <c r="D42" s="500" t="s">
        <v>3067</v>
      </c>
      <c r="E42" s="500" t="s">
        <v>3068</v>
      </c>
      <c r="F42" s="467" t="s">
        <v>2144</v>
      </c>
      <c r="G42" s="468">
        <v>538.7</v>
      </c>
      <c r="H42" s="467"/>
      <c r="I42" s="712">
        <v>1886538.98</v>
      </c>
      <c r="J42" s="469"/>
      <c r="K42" s="712">
        <v>990433</v>
      </c>
      <c r="L42" s="469"/>
      <c r="M42" s="470">
        <v>39367</v>
      </c>
      <c r="N42" s="467" t="s">
        <v>1550</v>
      </c>
      <c r="O42" s="447" t="s">
        <v>3069</v>
      </c>
      <c r="P42" s="470">
        <v>39782</v>
      </c>
      <c r="Q42" s="422" t="s">
        <v>3070</v>
      </c>
      <c r="R42" s="467"/>
      <c r="S42" s="471"/>
      <c r="T42" s="408" t="s">
        <v>2426</v>
      </c>
      <c r="U42" s="538" t="s">
        <v>3071</v>
      </c>
      <c r="V42" s="467"/>
      <c r="W42" s="467"/>
      <c r="X42" s="467"/>
    </row>
    <row r="43" spans="1:24" s="308" customFormat="1" ht="25.5" outlineLevel="1">
      <c r="A43" s="409"/>
      <c r="B43" s="473" t="s">
        <v>2300</v>
      </c>
      <c r="C43" s="473"/>
      <c r="D43" s="474" t="s">
        <v>2285</v>
      </c>
      <c r="E43" s="447" t="s">
        <v>2294</v>
      </c>
      <c r="F43" s="467" t="s">
        <v>2295</v>
      </c>
      <c r="G43" s="468">
        <v>86.9</v>
      </c>
      <c r="H43" s="467" t="s">
        <v>1353</v>
      </c>
      <c r="I43" s="712">
        <v>3181914</v>
      </c>
      <c r="J43" s="469"/>
      <c r="K43" s="712"/>
      <c r="L43" s="469">
        <v>566308.18</v>
      </c>
      <c r="M43" s="470"/>
      <c r="N43" s="467"/>
      <c r="O43" s="447" t="s">
        <v>2296</v>
      </c>
      <c r="P43" s="470">
        <v>43343</v>
      </c>
      <c r="Q43" s="447" t="s">
        <v>2290</v>
      </c>
      <c r="R43" s="467"/>
      <c r="S43" s="467" t="s">
        <v>2338</v>
      </c>
      <c r="T43" s="467"/>
      <c r="U43" s="472"/>
      <c r="V43" s="467"/>
      <c r="W43" s="467"/>
      <c r="X43" s="467"/>
    </row>
    <row r="44" spans="1:24" s="308" customFormat="1" ht="38.25" outlineLevel="1">
      <c r="A44" s="409"/>
      <c r="B44" s="473" t="s">
        <v>2301</v>
      </c>
      <c r="C44" s="473"/>
      <c r="D44" s="474" t="s">
        <v>2285</v>
      </c>
      <c r="E44" s="447" t="s">
        <v>2291</v>
      </c>
      <c r="F44" s="467" t="s">
        <v>2292</v>
      </c>
      <c r="G44" s="468">
        <v>41.2</v>
      </c>
      <c r="H44" s="467" t="s">
        <v>1353</v>
      </c>
      <c r="I44" s="712">
        <v>1516959</v>
      </c>
      <c r="J44" s="469"/>
      <c r="K44" s="712"/>
      <c r="L44" s="469">
        <v>268491.34</v>
      </c>
      <c r="M44" s="470"/>
      <c r="N44" s="467"/>
      <c r="O44" s="447" t="s">
        <v>2293</v>
      </c>
      <c r="P44" s="470">
        <v>43343</v>
      </c>
      <c r="Q44" s="447" t="s">
        <v>2290</v>
      </c>
      <c r="R44" s="467"/>
      <c r="S44" s="467" t="s">
        <v>2339</v>
      </c>
      <c r="T44" s="467"/>
      <c r="U44" s="472"/>
      <c r="V44" s="467"/>
      <c r="W44" s="467"/>
      <c r="X44" s="467"/>
    </row>
    <row r="45" spans="1:24" s="308" customFormat="1" ht="38.25" outlineLevel="1">
      <c r="A45" s="409"/>
      <c r="B45" s="473" t="s">
        <v>2302</v>
      </c>
      <c r="C45" s="473"/>
      <c r="D45" s="474" t="s">
        <v>2285</v>
      </c>
      <c r="E45" s="447" t="s">
        <v>2297</v>
      </c>
      <c r="F45" s="467" t="s">
        <v>2298</v>
      </c>
      <c r="G45" s="468">
        <v>56.4</v>
      </c>
      <c r="H45" s="467" t="s">
        <v>1353</v>
      </c>
      <c r="I45" s="712">
        <v>1997946</v>
      </c>
      <c r="J45" s="469"/>
      <c r="K45" s="712"/>
      <c r="L45" s="469">
        <v>599887.88</v>
      </c>
      <c r="M45" s="470"/>
      <c r="N45" s="467"/>
      <c r="O45" s="447" t="s">
        <v>2299</v>
      </c>
      <c r="P45" s="470">
        <v>43343</v>
      </c>
      <c r="Q45" s="447" t="s">
        <v>2290</v>
      </c>
      <c r="R45" s="470">
        <v>43399</v>
      </c>
      <c r="S45" s="467" t="s">
        <v>2338</v>
      </c>
      <c r="T45" s="467"/>
      <c r="U45" s="472"/>
      <c r="V45" s="467"/>
      <c r="W45" s="467"/>
      <c r="X45" s="467"/>
    </row>
    <row r="46" spans="1:24" s="308" customFormat="1" ht="38.25" outlineLevel="1">
      <c r="A46" s="409"/>
      <c r="B46" s="473" t="s">
        <v>2303</v>
      </c>
      <c r="C46" s="473"/>
      <c r="D46" s="474" t="s">
        <v>2285</v>
      </c>
      <c r="E46" s="447" t="s">
        <v>2286</v>
      </c>
      <c r="F46" s="467" t="s">
        <v>2287</v>
      </c>
      <c r="G46" s="468">
        <v>39.9</v>
      </c>
      <c r="H46" s="467" t="s">
        <v>1353</v>
      </c>
      <c r="I46" s="712">
        <v>1454060.7</v>
      </c>
      <c r="J46" s="469"/>
      <c r="K46" s="712"/>
      <c r="L46" s="469" t="s">
        <v>2288</v>
      </c>
      <c r="M46" s="470"/>
      <c r="N46" s="467"/>
      <c r="O46" s="447" t="s">
        <v>2289</v>
      </c>
      <c r="P46" s="470">
        <v>43343</v>
      </c>
      <c r="Q46" s="447" t="s">
        <v>2290</v>
      </c>
      <c r="R46" s="467"/>
      <c r="S46" s="467" t="s">
        <v>2339</v>
      </c>
      <c r="T46" s="467"/>
      <c r="U46" s="472"/>
      <c r="V46" s="467"/>
      <c r="W46" s="467"/>
      <c r="X46" s="467"/>
    </row>
    <row r="47" spans="1:24" s="308" customFormat="1" ht="38.25" outlineLevel="1">
      <c r="A47" s="409"/>
      <c r="B47" s="473" t="s">
        <v>2311</v>
      </c>
      <c r="C47" s="473"/>
      <c r="D47" s="474" t="s">
        <v>2285</v>
      </c>
      <c r="E47" s="447" t="s">
        <v>2315</v>
      </c>
      <c r="F47" s="467" t="s">
        <v>2316</v>
      </c>
      <c r="G47" s="468">
        <v>78.4</v>
      </c>
      <c r="H47" s="467" t="s">
        <v>1353</v>
      </c>
      <c r="I47" s="712">
        <v>2525252</v>
      </c>
      <c r="J47" s="469"/>
      <c r="K47" s="712"/>
      <c r="L47" s="469">
        <v>318446.69</v>
      </c>
      <c r="M47" s="470"/>
      <c r="N47" s="467"/>
      <c r="O47" s="475" t="s">
        <v>2327</v>
      </c>
      <c r="P47" s="470">
        <v>43416</v>
      </c>
      <c r="Q47" s="447"/>
      <c r="R47" s="467"/>
      <c r="S47" s="471"/>
      <c r="T47" s="471"/>
      <c r="U47" s="539" t="s">
        <v>2329</v>
      </c>
      <c r="V47" s="467"/>
      <c r="W47" s="467"/>
      <c r="X47" s="467"/>
    </row>
    <row r="48" spans="1:24" s="308" customFormat="1" ht="38.25" outlineLevel="1">
      <c r="A48" s="409"/>
      <c r="B48" s="473" t="s">
        <v>2312</v>
      </c>
      <c r="C48" s="473"/>
      <c r="D48" s="474" t="s">
        <v>2285</v>
      </c>
      <c r="E48" s="447" t="s">
        <v>2317</v>
      </c>
      <c r="F48" s="467" t="s">
        <v>2318</v>
      </c>
      <c r="G48" s="468">
        <v>78.4</v>
      </c>
      <c r="H48" s="467" t="s">
        <v>1353</v>
      </c>
      <c r="I48" s="712">
        <v>2525252</v>
      </c>
      <c r="J48" s="469"/>
      <c r="K48" s="712"/>
      <c r="L48" s="469">
        <v>318446.69</v>
      </c>
      <c r="M48" s="470"/>
      <c r="N48" s="467"/>
      <c r="O48" s="475" t="s">
        <v>2326</v>
      </c>
      <c r="P48" s="470">
        <v>43421</v>
      </c>
      <c r="Q48" s="447"/>
      <c r="R48" s="467"/>
      <c r="S48" s="471"/>
      <c r="T48" s="471"/>
      <c r="U48" s="539" t="s">
        <v>2328</v>
      </c>
      <c r="V48" s="467"/>
      <c r="W48" s="467"/>
      <c r="X48" s="467"/>
    </row>
    <row r="49" spans="1:24" s="308" customFormat="1" ht="38.25" outlineLevel="1">
      <c r="A49" s="409"/>
      <c r="B49" s="473" t="s">
        <v>2313</v>
      </c>
      <c r="C49" s="473"/>
      <c r="D49" s="474" t="s">
        <v>2285</v>
      </c>
      <c r="E49" s="447" t="s">
        <v>2319</v>
      </c>
      <c r="F49" s="467" t="s">
        <v>2320</v>
      </c>
      <c r="G49" s="468">
        <v>78.4</v>
      </c>
      <c r="H49" s="467" t="s">
        <v>1353</v>
      </c>
      <c r="I49" s="712">
        <v>2525252</v>
      </c>
      <c r="J49" s="469"/>
      <c r="K49" s="712"/>
      <c r="L49" s="469">
        <v>267436.51</v>
      </c>
      <c r="M49" s="470"/>
      <c r="N49" s="467"/>
      <c r="O49" s="475" t="s">
        <v>2325</v>
      </c>
      <c r="P49" s="470">
        <v>43416</v>
      </c>
      <c r="Q49" s="447" t="s">
        <v>2324</v>
      </c>
      <c r="R49" s="467"/>
      <c r="S49" s="471"/>
      <c r="T49" s="471"/>
      <c r="U49" s="539" t="s">
        <v>2331</v>
      </c>
      <c r="V49" s="467"/>
      <c r="W49" s="467"/>
      <c r="X49" s="467"/>
    </row>
    <row r="50" spans="1:24" s="308" customFormat="1" ht="38.25" outlineLevel="1">
      <c r="A50" s="409"/>
      <c r="B50" s="473" t="s">
        <v>2314</v>
      </c>
      <c r="C50" s="473"/>
      <c r="D50" s="474" t="s">
        <v>2285</v>
      </c>
      <c r="E50" s="447" t="s">
        <v>2321</v>
      </c>
      <c r="F50" s="467" t="s">
        <v>2322</v>
      </c>
      <c r="G50" s="468">
        <v>78.4</v>
      </c>
      <c r="H50" s="467" t="s">
        <v>1353</v>
      </c>
      <c r="I50" s="712">
        <v>2525252</v>
      </c>
      <c r="J50" s="469"/>
      <c r="K50" s="712"/>
      <c r="L50" s="469">
        <v>267436.51</v>
      </c>
      <c r="M50" s="470"/>
      <c r="N50" s="467"/>
      <c r="O50" s="475" t="s">
        <v>2323</v>
      </c>
      <c r="P50" s="470">
        <v>43416</v>
      </c>
      <c r="Q50" s="447" t="s">
        <v>2324</v>
      </c>
      <c r="R50" s="467"/>
      <c r="S50" s="471"/>
      <c r="T50" s="471"/>
      <c r="U50" s="539" t="s">
        <v>2330</v>
      </c>
      <c r="V50" s="467"/>
      <c r="W50" s="467"/>
      <c r="X50" s="467"/>
    </row>
    <row r="51" spans="1:24" s="308" customFormat="1" ht="76.5" outlineLevel="1">
      <c r="A51" s="409"/>
      <c r="B51" s="432" t="s">
        <v>2371</v>
      </c>
      <c r="C51" s="432" t="s">
        <v>2376</v>
      </c>
      <c r="D51" s="433" t="s">
        <v>2372</v>
      </c>
      <c r="E51" s="433" t="s">
        <v>2446</v>
      </c>
      <c r="F51" s="434" t="s">
        <v>2373</v>
      </c>
      <c r="G51" s="435" t="s">
        <v>2378</v>
      </c>
      <c r="H51" s="434" t="s">
        <v>2377</v>
      </c>
      <c r="I51" s="707">
        <v>300000</v>
      </c>
      <c r="J51" s="436">
        <v>0</v>
      </c>
      <c r="K51" s="707">
        <v>300000</v>
      </c>
      <c r="L51" s="436">
        <v>1084856</v>
      </c>
      <c r="M51" s="437">
        <v>39465</v>
      </c>
      <c r="N51" s="434"/>
      <c r="O51" s="433" t="s">
        <v>2876</v>
      </c>
      <c r="P51" s="437">
        <v>44081</v>
      </c>
      <c r="Q51" s="536" t="s">
        <v>2379</v>
      </c>
      <c r="R51" s="437">
        <v>44496</v>
      </c>
      <c r="S51" s="434" t="s">
        <v>2877</v>
      </c>
      <c r="T51" s="434" t="s">
        <v>2426</v>
      </c>
      <c r="U51" s="433"/>
      <c r="V51" s="467"/>
      <c r="W51" s="467"/>
      <c r="X51" s="467"/>
    </row>
    <row r="52" spans="1:24" s="308" customFormat="1" ht="76.5" outlineLevel="1">
      <c r="A52" s="409"/>
      <c r="B52" s="476"/>
      <c r="C52" s="476"/>
      <c r="D52" s="477" t="s">
        <v>2395</v>
      </c>
      <c r="E52" s="447" t="s">
        <v>2393</v>
      </c>
      <c r="F52" s="478" t="s">
        <v>2394</v>
      </c>
      <c r="G52" s="468">
        <v>210.3</v>
      </c>
      <c r="H52" s="467" t="s">
        <v>827</v>
      </c>
      <c r="I52" s="712"/>
      <c r="J52" s="469"/>
      <c r="K52" s="712"/>
      <c r="L52" s="469"/>
      <c r="M52" s="470">
        <v>38530</v>
      </c>
      <c r="N52" s="467"/>
      <c r="O52" s="475" t="s">
        <v>2396</v>
      </c>
      <c r="P52" s="470">
        <v>38748</v>
      </c>
      <c r="Q52" s="447" t="s">
        <v>2397</v>
      </c>
      <c r="R52" s="467"/>
      <c r="S52" s="471"/>
      <c r="T52" s="471"/>
      <c r="U52" s="540" t="s">
        <v>2398</v>
      </c>
      <c r="V52" s="467"/>
      <c r="W52" s="467"/>
      <c r="X52" s="467"/>
    </row>
    <row r="53" spans="1:24" s="308" customFormat="1" ht="89.25" outlineLevel="1">
      <c r="A53" s="409"/>
      <c r="B53" s="414" t="s">
        <v>2445</v>
      </c>
      <c r="C53" s="414"/>
      <c r="D53" s="415" t="s">
        <v>2437</v>
      </c>
      <c r="E53" s="415" t="s">
        <v>2436</v>
      </c>
      <c r="F53" s="478" t="s">
        <v>2438</v>
      </c>
      <c r="G53" s="468">
        <v>72.7</v>
      </c>
      <c r="H53" s="467"/>
      <c r="I53" s="713"/>
      <c r="J53" s="534"/>
      <c r="K53" s="713"/>
      <c r="L53" s="469">
        <v>2526119.99</v>
      </c>
      <c r="M53" s="479"/>
      <c r="N53" s="467"/>
      <c r="O53" s="475" t="s">
        <v>2439</v>
      </c>
      <c r="P53" s="470">
        <v>44126</v>
      </c>
      <c r="Q53" s="480" t="s">
        <v>2440</v>
      </c>
      <c r="R53" s="467"/>
      <c r="S53" s="471"/>
      <c r="T53" s="408" t="s">
        <v>2426</v>
      </c>
      <c r="U53" s="477" t="s">
        <v>2441</v>
      </c>
      <c r="V53" s="467"/>
      <c r="W53" s="467"/>
      <c r="X53" s="467"/>
    </row>
    <row r="54" spans="1:24" s="308" customFormat="1" ht="89.25" outlineLevel="1">
      <c r="A54" s="409"/>
      <c r="B54" s="414" t="s">
        <v>2444</v>
      </c>
      <c r="C54" s="414"/>
      <c r="D54" s="415" t="s">
        <v>2437</v>
      </c>
      <c r="E54" s="415" t="s">
        <v>2442</v>
      </c>
      <c r="F54" s="478" t="s">
        <v>2451</v>
      </c>
      <c r="G54" s="468">
        <v>72.7</v>
      </c>
      <c r="H54" s="467"/>
      <c r="I54" s="713"/>
      <c r="J54" s="534"/>
      <c r="K54" s="713"/>
      <c r="L54" s="469">
        <v>2526119.99</v>
      </c>
      <c r="M54" s="479"/>
      <c r="N54" s="467"/>
      <c r="O54" s="475" t="s">
        <v>2452</v>
      </c>
      <c r="P54" s="470">
        <v>44126</v>
      </c>
      <c r="Q54" s="480" t="s">
        <v>2440</v>
      </c>
      <c r="R54" s="467"/>
      <c r="S54" s="471"/>
      <c r="T54" s="408" t="s">
        <v>2426</v>
      </c>
      <c r="U54" s="477" t="s">
        <v>2443</v>
      </c>
      <c r="V54" s="467"/>
      <c r="W54" s="467"/>
      <c r="X54" s="467"/>
    </row>
    <row r="55" spans="1:24" s="308" customFormat="1" ht="89.25" outlineLevel="1">
      <c r="A55" s="409"/>
      <c r="B55" s="432" t="s">
        <v>2603</v>
      </c>
      <c r="C55" s="432"/>
      <c r="D55" s="433" t="s">
        <v>2595</v>
      </c>
      <c r="E55" s="433" t="s">
        <v>2601</v>
      </c>
      <c r="F55" s="434" t="s">
        <v>2602</v>
      </c>
      <c r="G55" s="435">
        <v>132.6</v>
      </c>
      <c r="H55" s="434"/>
      <c r="I55" s="707">
        <v>137869.52</v>
      </c>
      <c r="J55" s="436">
        <v>0</v>
      </c>
      <c r="K55" s="707">
        <v>137869.52</v>
      </c>
      <c r="L55" s="436">
        <v>1807184.18</v>
      </c>
      <c r="M55" s="437">
        <v>44117</v>
      </c>
      <c r="N55" s="434"/>
      <c r="O55" s="433" t="s">
        <v>2866</v>
      </c>
      <c r="P55" s="437">
        <v>44291</v>
      </c>
      <c r="Q55" s="536" t="s">
        <v>2599</v>
      </c>
      <c r="R55" s="437">
        <v>44468</v>
      </c>
      <c r="S55" s="434" t="s">
        <v>2867</v>
      </c>
      <c r="T55" s="434" t="s">
        <v>2426</v>
      </c>
      <c r="U55" s="433"/>
      <c r="V55" s="405"/>
      <c r="W55" s="405"/>
      <c r="X55" s="405"/>
    </row>
    <row r="56" spans="1:24" s="308" customFormat="1" ht="89.25" outlineLevel="1">
      <c r="A56" s="409"/>
      <c r="B56" s="431" t="s">
        <v>1034</v>
      </c>
      <c r="C56" s="431"/>
      <c r="D56" s="426" t="s">
        <v>2878</v>
      </c>
      <c r="E56" s="426" t="s">
        <v>2879</v>
      </c>
      <c r="F56" s="405" t="s">
        <v>2176</v>
      </c>
      <c r="G56" s="416">
        <v>139.9</v>
      </c>
      <c r="H56" s="405" t="s">
        <v>1525</v>
      </c>
      <c r="I56" s="706">
        <v>6143543.53</v>
      </c>
      <c r="J56" s="419">
        <v>1095440.22</v>
      </c>
      <c r="K56" s="706">
        <v>5048103.31</v>
      </c>
      <c r="L56" s="419">
        <v>2318333.94</v>
      </c>
      <c r="M56" s="428">
        <v>40472</v>
      </c>
      <c r="N56" s="405" t="s">
        <v>1815</v>
      </c>
      <c r="O56" s="417" t="s">
        <v>2880</v>
      </c>
      <c r="P56" s="428">
        <v>40641</v>
      </c>
      <c r="Q56" s="417" t="s">
        <v>1510</v>
      </c>
      <c r="R56" s="405"/>
      <c r="S56" s="405"/>
      <c r="T56" s="455" t="s">
        <v>2426</v>
      </c>
      <c r="U56" s="477" t="s">
        <v>2977</v>
      </c>
      <c r="V56" s="448"/>
      <c r="W56" s="455"/>
      <c r="X56" s="448"/>
    </row>
    <row r="57" spans="1:24" s="308" customFormat="1" ht="191.25" outlineLevel="1">
      <c r="A57" s="409"/>
      <c r="B57" s="466">
        <v>20252</v>
      </c>
      <c r="C57" s="466"/>
      <c r="D57" s="426" t="s">
        <v>2883</v>
      </c>
      <c r="E57" s="426" t="s">
        <v>2649</v>
      </c>
      <c r="F57" s="405" t="s">
        <v>2648</v>
      </c>
      <c r="G57" s="416">
        <v>276</v>
      </c>
      <c r="H57" s="405"/>
      <c r="I57" s="706">
        <v>2900600</v>
      </c>
      <c r="J57" s="419">
        <v>96686.64</v>
      </c>
      <c r="K57" s="706">
        <v>2803913.36</v>
      </c>
      <c r="L57" s="419">
        <v>3012250.54</v>
      </c>
      <c r="M57" s="405"/>
      <c r="N57" s="405"/>
      <c r="O57" s="417" t="s">
        <v>2881</v>
      </c>
      <c r="P57" s="428">
        <v>43900</v>
      </c>
      <c r="Q57" s="417" t="s">
        <v>3148</v>
      </c>
      <c r="R57" s="405"/>
      <c r="S57" s="405"/>
      <c r="T57" s="455" t="s">
        <v>2426</v>
      </c>
      <c r="U57" s="417" t="s">
        <v>2978</v>
      </c>
      <c r="V57" s="405"/>
      <c r="W57" s="405"/>
      <c r="X57" s="405"/>
    </row>
    <row r="58" spans="1:24" s="308" customFormat="1" ht="89.25" outlineLevel="1">
      <c r="A58" s="409"/>
      <c r="B58" s="431" t="s">
        <v>1230</v>
      </c>
      <c r="C58" s="431"/>
      <c r="D58" s="500" t="s">
        <v>3072</v>
      </c>
      <c r="E58" s="500" t="s">
        <v>3073</v>
      </c>
      <c r="F58" s="405" t="s">
        <v>2160</v>
      </c>
      <c r="G58" s="416">
        <v>599.3</v>
      </c>
      <c r="H58" s="405" t="s">
        <v>924</v>
      </c>
      <c r="I58" s="706">
        <v>238551.24</v>
      </c>
      <c r="J58" s="419"/>
      <c r="K58" s="706">
        <v>150004.72</v>
      </c>
      <c r="L58" s="419"/>
      <c r="M58" s="420">
        <v>39004</v>
      </c>
      <c r="N58" s="408"/>
      <c r="O58" s="422" t="s">
        <v>3074</v>
      </c>
      <c r="P58" s="420">
        <v>39148</v>
      </c>
      <c r="Q58" s="452" t="s">
        <v>3075</v>
      </c>
      <c r="R58" s="408"/>
      <c r="S58" s="408"/>
      <c r="T58" s="408"/>
      <c r="U58" s="408" t="s">
        <v>3076</v>
      </c>
      <c r="V58" s="408"/>
      <c r="W58" s="455"/>
      <c r="X58" s="495"/>
    </row>
    <row r="59" spans="1:24" s="1" customFormat="1" ht="12.75" outlineLevel="1">
      <c r="A59" s="750" t="s">
        <v>2644</v>
      </c>
      <c r="B59" s="735" t="s">
        <v>695</v>
      </c>
      <c r="C59" s="736"/>
      <c r="D59" s="736"/>
      <c r="E59" s="736"/>
      <c r="F59" s="523"/>
      <c r="G59" s="524"/>
      <c r="H59" s="525"/>
      <c r="I59" s="705"/>
      <c r="J59" s="531"/>
      <c r="K59" s="705"/>
      <c r="L59" s="413"/>
      <c r="M59" s="525"/>
      <c r="N59" s="523"/>
      <c r="O59" s="410"/>
      <c r="P59" s="525"/>
      <c r="Q59" s="410"/>
      <c r="R59" s="523"/>
      <c r="S59" s="525"/>
      <c r="T59" s="525"/>
      <c r="U59" s="410"/>
      <c r="V59" s="411"/>
      <c r="W59" s="412"/>
      <c r="X59" s="412"/>
    </row>
    <row r="60" spans="1:24" s="29" customFormat="1" ht="102">
      <c r="A60" s="750"/>
      <c r="B60" s="431" t="s">
        <v>734</v>
      </c>
      <c r="C60" s="431"/>
      <c r="D60" s="449" t="s">
        <v>2794</v>
      </c>
      <c r="E60" s="449" t="s">
        <v>2792</v>
      </c>
      <c r="F60" s="448" t="s">
        <v>2187</v>
      </c>
      <c r="G60" s="427">
        <v>140.5</v>
      </c>
      <c r="H60" s="448" t="s">
        <v>944</v>
      </c>
      <c r="I60" s="706">
        <v>123592</v>
      </c>
      <c r="J60" s="535"/>
      <c r="K60" s="706">
        <v>30829.15</v>
      </c>
      <c r="L60" s="419"/>
      <c r="M60" s="450" t="s">
        <v>2793</v>
      </c>
      <c r="N60" s="448"/>
      <c r="O60" s="477" t="s">
        <v>2795</v>
      </c>
      <c r="P60" s="450">
        <v>39507</v>
      </c>
      <c r="Q60" s="477" t="s">
        <v>2796</v>
      </c>
      <c r="R60" s="448"/>
      <c r="S60" s="448"/>
      <c r="T60" s="408" t="s">
        <v>2426</v>
      </c>
      <c r="U60" s="540" t="s">
        <v>2797</v>
      </c>
      <c r="V60" s="448"/>
      <c r="W60" s="467"/>
      <c r="X60" s="448"/>
    </row>
    <row r="61" spans="1:24" s="1" customFormat="1" ht="12.75" outlineLevel="1">
      <c r="A61" s="750" t="s">
        <v>2645</v>
      </c>
      <c r="B61" s="735" t="s">
        <v>2979</v>
      </c>
      <c r="C61" s="736"/>
      <c r="D61" s="736"/>
      <c r="E61" s="736"/>
      <c r="F61" s="523"/>
      <c r="G61" s="524"/>
      <c r="H61" s="525"/>
      <c r="I61" s="705"/>
      <c r="J61" s="531"/>
      <c r="K61" s="705"/>
      <c r="L61" s="413"/>
      <c r="M61" s="525"/>
      <c r="N61" s="523"/>
      <c r="O61" s="410"/>
      <c r="P61" s="525"/>
      <c r="Q61" s="410"/>
      <c r="R61" s="523"/>
      <c r="S61" s="525"/>
      <c r="T61" s="525"/>
      <c r="U61" s="410"/>
      <c r="V61" s="411"/>
      <c r="W61" s="412"/>
      <c r="X61" s="412"/>
    </row>
    <row r="62" spans="1:24" s="1" customFormat="1" ht="140.25" outlineLevel="1">
      <c r="A62" s="750"/>
      <c r="B62" s="414" t="s">
        <v>736</v>
      </c>
      <c r="C62" s="414"/>
      <c r="D62" s="415" t="s">
        <v>2432</v>
      </c>
      <c r="E62" s="415" t="s">
        <v>2477</v>
      </c>
      <c r="F62" s="405" t="s">
        <v>2188</v>
      </c>
      <c r="G62" s="416">
        <v>82.4</v>
      </c>
      <c r="H62" s="405" t="s">
        <v>26</v>
      </c>
      <c r="I62" s="706">
        <v>5849.7</v>
      </c>
      <c r="J62" s="419"/>
      <c r="K62" s="706">
        <v>0</v>
      </c>
      <c r="L62" s="419"/>
      <c r="M62" s="428">
        <v>40172</v>
      </c>
      <c r="N62" s="405" t="s">
        <v>204</v>
      </c>
      <c r="O62" s="417" t="s">
        <v>2433</v>
      </c>
      <c r="P62" s="428">
        <v>40250</v>
      </c>
      <c r="Q62" s="417" t="s">
        <v>2434</v>
      </c>
      <c r="R62" s="405"/>
      <c r="S62" s="405"/>
      <c r="T62" s="408" t="s">
        <v>2426</v>
      </c>
      <c r="U62" s="489" t="s">
        <v>3063</v>
      </c>
      <c r="V62" s="405"/>
      <c r="W62" s="455"/>
      <c r="X62" s="405"/>
    </row>
    <row r="63" spans="1:24" ht="12.75" outlineLevel="1">
      <c r="A63" s="750" t="s">
        <v>2646</v>
      </c>
      <c r="B63" s="735" t="s">
        <v>782</v>
      </c>
      <c r="C63" s="736"/>
      <c r="D63" s="736"/>
      <c r="E63" s="736"/>
      <c r="F63" s="523"/>
      <c r="G63" s="524"/>
      <c r="H63" s="525"/>
      <c r="I63" s="705"/>
      <c r="J63" s="531"/>
      <c r="K63" s="705"/>
      <c r="L63" s="413"/>
      <c r="M63" s="525"/>
      <c r="N63" s="523"/>
      <c r="O63" s="410"/>
      <c r="P63" s="525"/>
      <c r="Q63" s="410"/>
      <c r="R63" s="523"/>
      <c r="S63" s="525"/>
      <c r="T63" s="525"/>
      <c r="U63" s="410"/>
      <c r="V63" s="411"/>
      <c r="W63" s="412"/>
      <c r="X63" s="412"/>
    </row>
    <row r="64" spans="1:24" s="1" customFormat="1" ht="76.5" outlineLevel="1">
      <c r="A64" s="750"/>
      <c r="B64" s="431" t="s">
        <v>414</v>
      </c>
      <c r="C64" s="431"/>
      <c r="D64" s="426" t="s">
        <v>2908</v>
      </c>
      <c r="E64" s="426" t="s">
        <v>2909</v>
      </c>
      <c r="F64" s="405" t="s">
        <v>2190</v>
      </c>
      <c r="G64" s="416">
        <v>237.8</v>
      </c>
      <c r="H64" s="405" t="s">
        <v>508</v>
      </c>
      <c r="I64" s="706">
        <v>992915.46</v>
      </c>
      <c r="J64" s="419"/>
      <c r="K64" s="706">
        <v>0</v>
      </c>
      <c r="L64" s="419"/>
      <c r="M64" s="428">
        <v>40206</v>
      </c>
      <c r="N64" s="405"/>
      <c r="O64" s="417" t="s">
        <v>2910</v>
      </c>
      <c r="P64" s="420">
        <v>40249</v>
      </c>
      <c r="Q64" s="422" t="s">
        <v>2911</v>
      </c>
      <c r="R64" s="408"/>
      <c r="S64" s="408"/>
      <c r="T64" s="408" t="s">
        <v>2426</v>
      </c>
      <c r="U64" s="489" t="s">
        <v>2912</v>
      </c>
      <c r="V64" s="401"/>
      <c r="W64" s="455"/>
      <c r="X64" s="405"/>
    </row>
    <row r="65" spans="1:24" s="13" customFormat="1" ht="12.75" outlineLevel="1">
      <c r="A65" s="744">
        <v>10009</v>
      </c>
      <c r="B65" s="735" t="s">
        <v>783</v>
      </c>
      <c r="C65" s="736"/>
      <c r="D65" s="736"/>
      <c r="E65" s="736"/>
      <c r="F65" s="523"/>
      <c r="G65" s="524"/>
      <c r="H65" s="525"/>
      <c r="I65" s="705"/>
      <c r="J65" s="531"/>
      <c r="K65" s="705"/>
      <c r="L65" s="413"/>
      <c r="M65" s="525"/>
      <c r="N65" s="523"/>
      <c r="O65" s="410"/>
      <c r="P65" s="525"/>
      <c r="Q65" s="410"/>
      <c r="R65" s="523"/>
      <c r="S65" s="525"/>
      <c r="T65" s="525"/>
      <c r="U65" s="410"/>
      <c r="V65" s="411"/>
      <c r="W65" s="412"/>
      <c r="X65" s="412"/>
    </row>
    <row r="66" spans="1:24" ht="76.5" outlineLevel="1">
      <c r="A66" s="744"/>
      <c r="B66" s="431" t="s">
        <v>415</v>
      </c>
      <c r="C66" s="431"/>
      <c r="D66" s="426" t="s">
        <v>2547</v>
      </c>
      <c r="E66" s="426" t="s">
        <v>2548</v>
      </c>
      <c r="F66" s="405" t="s">
        <v>2191</v>
      </c>
      <c r="G66" s="416">
        <v>715.1</v>
      </c>
      <c r="H66" s="405" t="s">
        <v>1367</v>
      </c>
      <c r="I66" s="706">
        <v>431548.2</v>
      </c>
      <c r="J66" s="419"/>
      <c r="K66" s="706">
        <v>314500</v>
      </c>
      <c r="L66" s="419"/>
      <c r="M66" s="482">
        <v>39217</v>
      </c>
      <c r="N66" s="408"/>
      <c r="O66" s="422" t="s">
        <v>2549</v>
      </c>
      <c r="P66" s="420">
        <v>39743</v>
      </c>
      <c r="Q66" s="422" t="s">
        <v>2569</v>
      </c>
      <c r="R66" s="408"/>
      <c r="S66" s="408"/>
      <c r="T66" s="408" t="s">
        <v>2426</v>
      </c>
      <c r="U66" s="489" t="s">
        <v>2550</v>
      </c>
      <c r="V66" s="408"/>
      <c r="W66" s="455"/>
      <c r="X66" s="405"/>
    </row>
    <row r="67" spans="1:24" ht="114.75" outlineLevel="1">
      <c r="A67" s="744"/>
      <c r="B67" s="431" t="s">
        <v>416</v>
      </c>
      <c r="C67" s="431"/>
      <c r="D67" s="426" t="s">
        <v>2541</v>
      </c>
      <c r="E67" s="426" t="s">
        <v>2542</v>
      </c>
      <c r="F67" s="405" t="s">
        <v>2192</v>
      </c>
      <c r="G67" s="416">
        <v>425.9</v>
      </c>
      <c r="H67" s="405" t="s">
        <v>219</v>
      </c>
      <c r="I67" s="706">
        <v>4327002.56</v>
      </c>
      <c r="J67" s="419"/>
      <c r="K67" s="706">
        <v>3294200</v>
      </c>
      <c r="L67" s="419"/>
      <c r="M67" s="420">
        <v>39309</v>
      </c>
      <c r="N67" s="408"/>
      <c r="O67" s="422" t="s">
        <v>2543</v>
      </c>
      <c r="P67" s="420">
        <v>40294</v>
      </c>
      <c r="Q67" s="422" t="s">
        <v>2546</v>
      </c>
      <c r="R67" s="408"/>
      <c r="S67" s="408"/>
      <c r="T67" s="408" t="s">
        <v>2426</v>
      </c>
      <c r="U67" s="538" t="s">
        <v>2980</v>
      </c>
      <c r="V67" s="408"/>
      <c r="W67" s="455"/>
      <c r="X67" s="405"/>
    </row>
    <row r="68" spans="1:24" ht="38.25" outlineLevel="1">
      <c r="A68" s="744"/>
      <c r="B68" s="483" t="s">
        <v>417</v>
      </c>
      <c r="C68" s="483"/>
      <c r="D68" s="417" t="s">
        <v>926</v>
      </c>
      <c r="E68" s="417" t="s">
        <v>927</v>
      </c>
      <c r="F68" s="405" t="s">
        <v>2181</v>
      </c>
      <c r="G68" s="416"/>
      <c r="H68" s="405" t="s">
        <v>2232</v>
      </c>
      <c r="I68" s="706">
        <v>21800</v>
      </c>
      <c r="J68" s="419"/>
      <c r="K68" s="706">
        <v>20500</v>
      </c>
      <c r="L68" s="419"/>
      <c r="M68" s="455" t="s">
        <v>1604</v>
      </c>
      <c r="N68" s="408"/>
      <c r="O68" s="452" t="s">
        <v>1604</v>
      </c>
      <c r="P68" s="408"/>
      <c r="Q68" s="422"/>
      <c r="R68" s="408"/>
      <c r="S68" s="408"/>
      <c r="T68" s="408"/>
      <c r="U68" s="405" t="s">
        <v>3155</v>
      </c>
      <c r="V68" s="408"/>
      <c r="X68" s="405"/>
    </row>
    <row r="69" spans="1:24" s="307" customFormat="1" ht="229.5" outlineLevel="1">
      <c r="A69" s="744"/>
      <c r="B69" s="431" t="s">
        <v>2114</v>
      </c>
      <c r="C69" s="431"/>
      <c r="D69" s="426" t="s">
        <v>2464</v>
      </c>
      <c r="E69" s="426" t="s">
        <v>2465</v>
      </c>
      <c r="F69" s="455" t="s">
        <v>2113</v>
      </c>
      <c r="G69" s="451">
        <v>1215.7</v>
      </c>
      <c r="H69" s="455" t="s">
        <v>301</v>
      </c>
      <c r="I69" s="710">
        <v>2595295.16</v>
      </c>
      <c r="J69" s="453"/>
      <c r="K69" s="710" t="s">
        <v>1366</v>
      </c>
      <c r="L69" s="453">
        <v>5938743.13</v>
      </c>
      <c r="M69" s="454">
        <v>41982</v>
      </c>
      <c r="N69" s="455" t="s">
        <v>2112</v>
      </c>
      <c r="O69" s="452" t="s">
        <v>2134</v>
      </c>
      <c r="P69" s="454">
        <v>42494</v>
      </c>
      <c r="Q69" s="452" t="s">
        <v>2466</v>
      </c>
      <c r="R69" s="455"/>
      <c r="S69" s="455"/>
      <c r="T69" s="408" t="s">
        <v>2426</v>
      </c>
      <c r="U69" s="541" t="s">
        <v>3064</v>
      </c>
      <c r="V69" s="434"/>
      <c r="W69" s="434"/>
      <c r="X69" s="434"/>
    </row>
    <row r="70" spans="1:24" s="1" customFormat="1" ht="12.75" outlineLevel="1">
      <c r="A70" s="744">
        <v>10012</v>
      </c>
      <c r="B70" s="735" t="s">
        <v>784</v>
      </c>
      <c r="C70" s="736"/>
      <c r="D70" s="736"/>
      <c r="E70" s="736"/>
      <c r="F70" s="523"/>
      <c r="G70" s="524"/>
      <c r="H70" s="525"/>
      <c r="I70" s="705"/>
      <c r="J70" s="531"/>
      <c r="K70" s="705"/>
      <c r="L70" s="413"/>
      <c r="M70" s="525"/>
      <c r="N70" s="523"/>
      <c r="O70" s="410"/>
      <c r="P70" s="525"/>
      <c r="Q70" s="410"/>
      <c r="R70" s="523"/>
      <c r="S70" s="525"/>
      <c r="T70" s="525"/>
      <c r="U70" s="410"/>
      <c r="V70" s="411"/>
      <c r="W70" s="412"/>
      <c r="X70" s="412"/>
    </row>
    <row r="71" spans="1:24" s="1" customFormat="1" ht="38.25" outlineLevel="1">
      <c r="A71" s="744"/>
      <c r="B71" s="483" t="s">
        <v>280</v>
      </c>
      <c r="C71" s="483"/>
      <c r="D71" s="417" t="s">
        <v>607</v>
      </c>
      <c r="E71" s="417" t="s">
        <v>1643</v>
      </c>
      <c r="F71" s="738" t="s">
        <v>2193</v>
      </c>
      <c r="G71" s="729" t="s">
        <v>2981</v>
      </c>
      <c r="H71" s="738" t="s">
        <v>1353</v>
      </c>
      <c r="I71" s="706">
        <v>200636.62</v>
      </c>
      <c r="J71" s="419"/>
      <c r="K71" s="706">
        <v>0</v>
      </c>
      <c r="L71" s="419"/>
      <c r="M71" s="751" t="s">
        <v>2982</v>
      </c>
      <c r="N71" s="405"/>
      <c r="O71" s="743" t="s">
        <v>1518</v>
      </c>
      <c r="P71" s="405"/>
      <c r="Q71" s="743" t="s">
        <v>803</v>
      </c>
      <c r="R71" s="405"/>
      <c r="S71" s="405"/>
      <c r="T71" s="405"/>
      <c r="U71" s="745" t="s">
        <v>3156</v>
      </c>
      <c r="V71" s="405"/>
      <c r="W71" s="737" t="s">
        <v>2504</v>
      </c>
      <c r="X71" s="405"/>
    </row>
    <row r="72" spans="1:24" s="1" customFormat="1" ht="127.5" outlineLevel="1">
      <c r="A72" s="744"/>
      <c r="B72" s="483" t="s">
        <v>1198</v>
      </c>
      <c r="C72" s="483"/>
      <c r="D72" s="417" t="s">
        <v>606</v>
      </c>
      <c r="E72" s="417" t="s">
        <v>1364</v>
      </c>
      <c r="F72" s="738"/>
      <c r="G72" s="730"/>
      <c r="H72" s="738"/>
      <c r="I72" s="706">
        <v>6546156.34</v>
      </c>
      <c r="J72" s="419"/>
      <c r="K72" s="706">
        <v>0</v>
      </c>
      <c r="L72" s="419"/>
      <c r="M72" s="752"/>
      <c r="N72" s="405" t="s">
        <v>1802</v>
      </c>
      <c r="O72" s="743"/>
      <c r="P72" s="405"/>
      <c r="Q72" s="743"/>
      <c r="R72" s="405"/>
      <c r="S72" s="405"/>
      <c r="T72" s="405"/>
      <c r="U72" s="743"/>
      <c r="V72" s="405"/>
      <c r="W72" s="737"/>
      <c r="X72" s="405"/>
    </row>
    <row r="73" spans="1:24" s="1" customFormat="1" ht="12.75" outlineLevel="1">
      <c r="A73" s="744"/>
      <c r="B73" s="483" t="s">
        <v>342</v>
      </c>
      <c r="C73" s="483"/>
      <c r="D73" s="417" t="s">
        <v>341</v>
      </c>
      <c r="E73" s="417" t="s">
        <v>61</v>
      </c>
      <c r="F73" s="405" t="s">
        <v>2194</v>
      </c>
      <c r="G73" s="416"/>
      <c r="H73" s="405"/>
      <c r="I73" s="706">
        <v>20500</v>
      </c>
      <c r="J73" s="419"/>
      <c r="K73" s="706">
        <v>0</v>
      </c>
      <c r="L73" s="419"/>
      <c r="M73" s="448" t="s">
        <v>363</v>
      </c>
      <c r="N73" s="405"/>
      <c r="O73" s="452"/>
      <c r="P73" s="405"/>
      <c r="Q73" s="417"/>
      <c r="R73" s="405"/>
      <c r="S73" s="405"/>
      <c r="T73" s="405"/>
      <c r="U73" s="405" t="s">
        <v>2135</v>
      </c>
      <c r="V73" s="405"/>
      <c r="X73" s="405"/>
    </row>
    <row r="74" spans="1:24" s="1" customFormat="1" ht="38.25" outlineLevel="1">
      <c r="A74" s="744"/>
      <c r="B74" s="483" t="s">
        <v>1199</v>
      </c>
      <c r="C74" s="483"/>
      <c r="D74" s="417" t="s">
        <v>1365</v>
      </c>
      <c r="E74" s="417" t="s">
        <v>517</v>
      </c>
      <c r="F74" s="405" t="s">
        <v>2194</v>
      </c>
      <c r="G74" s="416"/>
      <c r="H74" s="405"/>
      <c r="I74" s="706">
        <v>2037504.02</v>
      </c>
      <c r="J74" s="419"/>
      <c r="K74" s="706">
        <v>0</v>
      </c>
      <c r="L74" s="419"/>
      <c r="M74" s="448" t="s">
        <v>363</v>
      </c>
      <c r="N74" s="405" t="s">
        <v>1053</v>
      </c>
      <c r="O74" s="452"/>
      <c r="P74" s="405"/>
      <c r="Q74" s="417"/>
      <c r="R74" s="405"/>
      <c r="S74" s="405"/>
      <c r="T74" s="405"/>
      <c r="U74" s="405" t="s">
        <v>3157</v>
      </c>
      <c r="W74" s="405"/>
      <c r="X74" s="405"/>
    </row>
    <row r="75" spans="1:24" s="13" customFormat="1" ht="12.75" outlineLevel="1">
      <c r="A75" s="731">
        <v>10013</v>
      </c>
      <c r="B75" s="735" t="s">
        <v>785</v>
      </c>
      <c r="C75" s="736"/>
      <c r="D75" s="736"/>
      <c r="E75" s="736"/>
      <c r="F75" s="523"/>
      <c r="G75" s="524"/>
      <c r="H75" s="525"/>
      <c r="I75" s="705"/>
      <c r="J75" s="531"/>
      <c r="K75" s="705"/>
      <c r="L75" s="413"/>
      <c r="M75" s="525"/>
      <c r="N75" s="523"/>
      <c r="O75" s="410"/>
      <c r="P75" s="525"/>
      <c r="Q75" s="410"/>
      <c r="R75" s="523"/>
      <c r="S75" s="525"/>
      <c r="T75" s="525"/>
      <c r="U75" s="410"/>
      <c r="V75" s="411"/>
      <c r="W75" s="412"/>
      <c r="X75" s="412"/>
    </row>
    <row r="76" spans="1:24" ht="89.25" outlineLevel="1">
      <c r="A76" s="732"/>
      <c r="B76" s="431" t="s">
        <v>1200</v>
      </c>
      <c r="C76" s="431"/>
      <c r="D76" s="426" t="s">
        <v>2500</v>
      </c>
      <c r="E76" s="426" t="s">
        <v>2501</v>
      </c>
      <c r="F76" s="405" t="s">
        <v>483</v>
      </c>
      <c r="G76" s="416">
        <v>2807.2</v>
      </c>
      <c r="H76" s="405" t="s">
        <v>76</v>
      </c>
      <c r="I76" s="706">
        <v>10575675.11</v>
      </c>
      <c r="J76" s="419"/>
      <c r="K76" s="706">
        <v>4825900</v>
      </c>
      <c r="L76" s="419">
        <v>50949498.03</v>
      </c>
      <c r="M76" s="420">
        <v>39133</v>
      </c>
      <c r="N76" s="408"/>
      <c r="O76" s="422" t="s">
        <v>2502</v>
      </c>
      <c r="P76" s="420">
        <v>39547</v>
      </c>
      <c r="Q76" s="422" t="s">
        <v>2503</v>
      </c>
      <c r="R76" s="408"/>
      <c r="S76" s="408"/>
      <c r="T76" s="408" t="s">
        <v>2426</v>
      </c>
      <c r="U76" s="486" t="s">
        <v>2505</v>
      </c>
      <c r="V76" s="408"/>
      <c r="W76" s="454" t="s">
        <v>2504</v>
      </c>
      <c r="X76" s="405"/>
    </row>
    <row r="77" spans="1:24" ht="89.25" outlineLevel="1">
      <c r="A77" s="732"/>
      <c r="B77" s="431" t="s">
        <v>1201</v>
      </c>
      <c r="C77" s="431"/>
      <c r="D77" s="426" t="s">
        <v>2506</v>
      </c>
      <c r="E77" s="426" t="s">
        <v>2510</v>
      </c>
      <c r="F77" s="405" t="s">
        <v>484</v>
      </c>
      <c r="G77" s="416">
        <v>1577.7</v>
      </c>
      <c r="H77" s="405" t="s">
        <v>77</v>
      </c>
      <c r="I77" s="706">
        <v>7023365.2</v>
      </c>
      <c r="J77" s="419"/>
      <c r="K77" s="706">
        <v>3737440</v>
      </c>
      <c r="L77" s="419">
        <v>30785607.79</v>
      </c>
      <c r="M77" s="420">
        <v>39128</v>
      </c>
      <c r="N77" s="408"/>
      <c r="O77" s="422" t="s">
        <v>2507</v>
      </c>
      <c r="P77" s="420">
        <v>39561</v>
      </c>
      <c r="Q77" s="422" t="s">
        <v>2508</v>
      </c>
      <c r="R77" s="408"/>
      <c r="S77" s="408"/>
      <c r="T77" s="408" t="s">
        <v>2426</v>
      </c>
      <c r="U77" s="486" t="s">
        <v>2509</v>
      </c>
      <c r="V77" s="487"/>
      <c r="W77" s="454"/>
      <c r="X77" s="405"/>
    </row>
    <row r="78" spans="1:24" ht="89.25" outlineLevel="1">
      <c r="A78" s="732"/>
      <c r="B78" s="753" t="s">
        <v>1202</v>
      </c>
      <c r="C78" s="488"/>
      <c r="D78" s="417" t="s">
        <v>78</v>
      </c>
      <c r="E78" s="489" t="s">
        <v>489</v>
      </c>
      <c r="F78" s="405" t="s">
        <v>2198</v>
      </c>
      <c r="G78" s="416">
        <v>212.1</v>
      </c>
      <c r="H78" s="738" t="s">
        <v>767</v>
      </c>
      <c r="I78" s="749">
        <v>361693.97</v>
      </c>
      <c r="J78" s="419"/>
      <c r="K78" s="749">
        <f>I78-361693.97</f>
        <v>0</v>
      </c>
      <c r="L78" s="419"/>
      <c r="M78" s="420">
        <v>39150</v>
      </c>
      <c r="N78" s="408"/>
      <c r="O78" s="422" t="s">
        <v>1352</v>
      </c>
      <c r="P78" s="408"/>
      <c r="Q78" s="422" t="s">
        <v>1542</v>
      </c>
      <c r="R78" s="408"/>
      <c r="S78" s="408"/>
      <c r="T78" s="408"/>
      <c r="U78" s="422"/>
      <c r="V78" s="408" t="s">
        <v>2983</v>
      </c>
      <c r="W78" s="454" t="s">
        <v>2984</v>
      </c>
      <c r="X78" s="405" t="s">
        <v>2985</v>
      </c>
    </row>
    <row r="79" spans="1:24" ht="89.25" outlineLevel="1">
      <c r="A79" s="732"/>
      <c r="B79" s="753"/>
      <c r="C79" s="488"/>
      <c r="D79" s="417" t="s">
        <v>931</v>
      </c>
      <c r="E79" s="489" t="s">
        <v>490</v>
      </c>
      <c r="F79" s="405" t="s">
        <v>2196</v>
      </c>
      <c r="G79" s="416">
        <v>83.2</v>
      </c>
      <c r="H79" s="738"/>
      <c r="I79" s="749"/>
      <c r="J79" s="419"/>
      <c r="K79" s="749"/>
      <c r="L79" s="419"/>
      <c r="M79" s="420">
        <v>39150</v>
      </c>
      <c r="N79" s="408"/>
      <c r="O79" s="422" t="s">
        <v>327</v>
      </c>
      <c r="P79" s="408"/>
      <c r="Q79" s="422" t="s">
        <v>510</v>
      </c>
      <c r="R79" s="408"/>
      <c r="S79" s="408"/>
      <c r="T79" s="408"/>
      <c r="U79" s="422"/>
      <c r="V79" s="408" t="s">
        <v>2983</v>
      </c>
      <c r="W79" s="454" t="s">
        <v>2986</v>
      </c>
      <c r="X79" s="490" t="s">
        <v>2987</v>
      </c>
    </row>
    <row r="80" spans="1:24" ht="51" outlineLevel="1">
      <c r="A80" s="732"/>
      <c r="B80" s="753"/>
      <c r="C80" s="488"/>
      <c r="D80" s="417" t="s">
        <v>1127</v>
      </c>
      <c r="E80" s="489" t="s">
        <v>491</v>
      </c>
      <c r="F80" s="405" t="s">
        <v>2197</v>
      </c>
      <c r="G80" s="416">
        <v>130.6</v>
      </c>
      <c r="H80" s="738"/>
      <c r="I80" s="749"/>
      <c r="J80" s="419"/>
      <c r="K80" s="749"/>
      <c r="L80" s="419"/>
      <c r="M80" s="420">
        <v>39174</v>
      </c>
      <c r="N80" s="408"/>
      <c r="O80" s="422" t="s">
        <v>371</v>
      </c>
      <c r="P80" s="408"/>
      <c r="Q80" s="422" t="s">
        <v>115</v>
      </c>
      <c r="R80" s="408"/>
      <c r="S80" s="408"/>
      <c r="T80" s="408"/>
      <c r="U80" s="422"/>
      <c r="V80" s="408" t="s">
        <v>2983</v>
      </c>
      <c r="W80" s="454" t="s">
        <v>2233</v>
      </c>
      <c r="X80" s="405" t="s">
        <v>482</v>
      </c>
    </row>
    <row r="81" spans="1:24" ht="63.75" outlineLevel="1">
      <c r="A81" s="732"/>
      <c r="B81" s="488" t="s">
        <v>1203</v>
      </c>
      <c r="C81" s="488"/>
      <c r="D81" s="417" t="s">
        <v>1117</v>
      </c>
      <c r="E81" s="489" t="s">
        <v>1332</v>
      </c>
      <c r="F81" s="405" t="s">
        <v>2195</v>
      </c>
      <c r="G81" s="416">
        <v>73.2</v>
      </c>
      <c r="H81" s="405" t="s">
        <v>932</v>
      </c>
      <c r="I81" s="706">
        <v>43308.48</v>
      </c>
      <c r="J81" s="419"/>
      <c r="K81" s="706">
        <v>4810</v>
      </c>
      <c r="L81" s="419"/>
      <c r="M81" s="420">
        <v>39150</v>
      </c>
      <c r="N81" s="408"/>
      <c r="O81" s="422" t="s">
        <v>1350</v>
      </c>
      <c r="P81" s="408"/>
      <c r="Q81" s="422" t="s">
        <v>1351</v>
      </c>
      <c r="R81" s="408"/>
      <c r="S81" s="408"/>
      <c r="T81" s="408"/>
      <c r="U81" s="422"/>
      <c r="V81" s="408" t="s">
        <v>2983</v>
      </c>
      <c r="W81" s="455" t="s">
        <v>2345</v>
      </c>
      <c r="X81" s="490" t="s">
        <v>2988</v>
      </c>
    </row>
    <row r="82" spans="1:24" ht="63.75" outlineLevel="1">
      <c r="A82" s="732"/>
      <c r="B82" s="431" t="s">
        <v>394</v>
      </c>
      <c r="C82" s="431"/>
      <c r="D82" s="426" t="s">
        <v>2511</v>
      </c>
      <c r="E82" s="426" t="s">
        <v>2512</v>
      </c>
      <c r="F82" s="405" t="s">
        <v>2199</v>
      </c>
      <c r="G82" s="416">
        <v>189.4</v>
      </c>
      <c r="H82" s="405" t="s">
        <v>2211</v>
      </c>
      <c r="I82" s="706">
        <v>458762.7</v>
      </c>
      <c r="J82" s="419"/>
      <c r="K82" s="706">
        <v>387770</v>
      </c>
      <c r="L82" s="419">
        <v>1953401.52</v>
      </c>
      <c r="M82" s="450">
        <v>41995</v>
      </c>
      <c r="N82" s="408"/>
      <c r="O82" s="452" t="s">
        <v>2212</v>
      </c>
      <c r="P82" s="420">
        <v>42538</v>
      </c>
      <c r="Q82" s="422" t="s">
        <v>2544</v>
      </c>
      <c r="R82" s="408"/>
      <c r="S82" s="408"/>
      <c r="T82" s="408" t="s">
        <v>2426</v>
      </c>
      <c r="U82" s="489" t="s">
        <v>2513</v>
      </c>
      <c r="V82" s="408"/>
      <c r="W82" s="455"/>
      <c r="X82" s="405"/>
    </row>
    <row r="83" spans="1:24" s="1" customFormat="1" ht="76.5" outlineLevel="1">
      <c r="A83" s="732"/>
      <c r="B83" s="483" t="s">
        <v>706</v>
      </c>
      <c r="C83" s="483"/>
      <c r="D83" s="417" t="s">
        <v>707</v>
      </c>
      <c r="E83" s="417" t="s">
        <v>1032</v>
      </c>
      <c r="F83" s="405" t="s">
        <v>2194</v>
      </c>
      <c r="G83" s="416"/>
      <c r="H83" s="405" t="s">
        <v>425</v>
      </c>
      <c r="I83" s="706"/>
      <c r="J83" s="419"/>
      <c r="K83" s="706"/>
      <c r="L83" s="419"/>
      <c r="M83" s="450" t="s">
        <v>363</v>
      </c>
      <c r="N83" s="448" t="s">
        <v>1236</v>
      </c>
      <c r="O83" s="452"/>
      <c r="P83" s="405"/>
      <c r="Q83" s="417" t="s">
        <v>426</v>
      </c>
      <c r="R83" s="405"/>
      <c r="S83" s="405"/>
      <c r="T83" s="405"/>
      <c r="U83" s="429" t="s">
        <v>2989</v>
      </c>
      <c r="V83" s="405"/>
      <c r="W83" s="405" t="s">
        <v>2136</v>
      </c>
      <c r="X83" s="405"/>
    </row>
    <row r="84" spans="1:24" s="1" customFormat="1" ht="25.5" outlineLevel="1">
      <c r="A84" s="732"/>
      <c r="B84" s="488" t="s">
        <v>770</v>
      </c>
      <c r="C84" s="488"/>
      <c r="D84" s="417" t="s">
        <v>768</v>
      </c>
      <c r="E84" s="417" t="s">
        <v>1032</v>
      </c>
      <c r="F84" s="405" t="s">
        <v>2194</v>
      </c>
      <c r="G84" s="416"/>
      <c r="H84" s="405" t="s">
        <v>768</v>
      </c>
      <c r="I84" s="706">
        <v>852770.52</v>
      </c>
      <c r="J84" s="419"/>
      <c r="K84" s="706"/>
      <c r="L84" s="419"/>
      <c r="M84" s="450" t="s">
        <v>363</v>
      </c>
      <c r="N84" s="446" t="s">
        <v>769</v>
      </c>
      <c r="O84" s="452"/>
      <c r="P84" s="405"/>
      <c r="Q84" s="417"/>
      <c r="R84" s="405"/>
      <c r="S84" s="405"/>
      <c r="T84" s="405"/>
      <c r="U84" s="429"/>
      <c r="V84" s="405"/>
      <c r="W84" s="405" t="s">
        <v>2136</v>
      </c>
      <c r="X84" s="405"/>
    </row>
    <row r="85" spans="1:24" s="307" customFormat="1" ht="76.5" outlineLevel="1">
      <c r="A85" s="733"/>
      <c r="B85" s="431" t="s">
        <v>2110</v>
      </c>
      <c r="C85" s="431"/>
      <c r="D85" s="426" t="s">
        <v>2497</v>
      </c>
      <c r="E85" s="426" t="s">
        <v>2498</v>
      </c>
      <c r="F85" s="466" t="s">
        <v>2223</v>
      </c>
      <c r="G85" s="451">
        <v>166.1</v>
      </c>
      <c r="H85" s="455"/>
      <c r="I85" s="714"/>
      <c r="J85" s="453"/>
      <c r="K85" s="710"/>
      <c r="L85" s="453">
        <v>134413.1</v>
      </c>
      <c r="M85" s="470">
        <v>42520</v>
      </c>
      <c r="N85" s="455" t="s">
        <v>2224</v>
      </c>
      <c r="O85" s="447" t="s">
        <v>2225</v>
      </c>
      <c r="P85" s="454">
        <v>42571</v>
      </c>
      <c r="Q85" s="452" t="s">
        <v>2499</v>
      </c>
      <c r="R85" s="455"/>
      <c r="S85" s="455"/>
      <c r="T85" s="408" t="s">
        <v>2426</v>
      </c>
      <c r="U85" s="491" t="s">
        <v>2990</v>
      </c>
      <c r="V85" s="455" t="s">
        <v>2243</v>
      </c>
      <c r="W85" s="455"/>
      <c r="X85" s="455" t="s">
        <v>2242</v>
      </c>
    </row>
    <row r="86" spans="1:24" s="13" customFormat="1" ht="12.75" outlineLevel="1">
      <c r="A86" s="744">
        <v>10014</v>
      </c>
      <c r="B86" s="735" t="s">
        <v>581</v>
      </c>
      <c r="C86" s="736"/>
      <c r="D86" s="736"/>
      <c r="E86" s="736"/>
      <c r="F86" s="523"/>
      <c r="G86" s="524"/>
      <c r="H86" s="525"/>
      <c r="I86" s="705"/>
      <c r="J86" s="531"/>
      <c r="K86" s="705"/>
      <c r="L86" s="413"/>
      <c r="M86" s="525"/>
      <c r="N86" s="523"/>
      <c r="O86" s="410"/>
      <c r="P86" s="525"/>
      <c r="Q86" s="410"/>
      <c r="R86" s="523"/>
      <c r="S86" s="525"/>
      <c r="T86" s="525"/>
      <c r="U86" s="410"/>
      <c r="V86" s="411"/>
      <c r="W86" s="412"/>
      <c r="X86" s="412"/>
    </row>
    <row r="87" spans="1:24" s="1" customFormat="1" ht="114.75" outlineLevel="1">
      <c r="A87" s="744"/>
      <c r="B87" s="431" t="s">
        <v>396</v>
      </c>
      <c r="C87" s="431"/>
      <c r="D87" s="426" t="s">
        <v>2913</v>
      </c>
      <c r="E87" s="426" t="s">
        <v>2914</v>
      </c>
      <c r="F87" s="405" t="s">
        <v>2200</v>
      </c>
      <c r="G87" s="416">
        <v>331</v>
      </c>
      <c r="H87" s="405" t="s">
        <v>919</v>
      </c>
      <c r="I87" s="706">
        <v>475695.9</v>
      </c>
      <c r="J87" s="419"/>
      <c r="K87" s="706">
        <f>I87-475695.9</f>
        <v>0</v>
      </c>
      <c r="L87" s="419"/>
      <c r="M87" s="428" t="s">
        <v>2991</v>
      </c>
      <c r="N87" s="405" t="s">
        <v>1511</v>
      </c>
      <c r="O87" s="417" t="s">
        <v>2992</v>
      </c>
      <c r="P87" s="428">
        <v>38891</v>
      </c>
      <c r="Q87" s="422" t="s">
        <v>2915</v>
      </c>
      <c r="R87" s="405"/>
      <c r="S87" s="405"/>
      <c r="T87" s="408" t="s">
        <v>2426</v>
      </c>
      <c r="U87" s="539" t="s">
        <v>2993</v>
      </c>
      <c r="V87" s="405"/>
      <c r="W87" s="455"/>
      <c r="X87" s="405"/>
    </row>
    <row r="88" spans="1:24" s="1" customFormat="1" ht="76.5" outlineLevel="1">
      <c r="A88" s="744"/>
      <c r="B88" s="431" t="s">
        <v>678</v>
      </c>
      <c r="C88" s="431"/>
      <c r="D88" s="426" t="s">
        <v>2905</v>
      </c>
      <c r="E88" s="426" t="s">
        <v>2906</v>
      </c>
      <c r="F88" s="405" t="s">
        <v>2201</v>
      </c>
      <c r="G88" s="416">
        <v>47.4</v>
      </c>
      <c r="H88" s="405" t="s">
        <v>1283</v>
      </c>
      <c r="I88" s="706"/>
      <c r="J88" s="419"/>
      <c r="K88" s="706"/>
      <c r="L88" s="419"/>
      <c r="M88" s="428">
        <v>40555</v>
      </c>
      <c r="N88" s="405"/>
      <c r="O88" s="417" t="s">
        <v>2907</v>
      </c>
      <c r="P88" s="428">
        <v>40708</v>
      </c>
      <c r="Q88" s="417" t="s">
        <v>2904</v>
      </c>
      <c r="R88" s="405"/>
      <c r="S88" s="405"/>
      <c r="T88" s="408" t="s">
        <v>2426</v>
      </c>
      <c r="U88" s="429"/>
      <c r="V88" s="405"/>
      <c r="W88" s="457"/>
      <c r="X88" s="405"/>
    </row>
    <row r="89" spans="1:24" s="1" customFormat="1" ht="76.5" outlineLevel="1">
      <c r="A89" s="744"/>
      <c r="B89" s="431" t="s">
        <v>677</v>
      </c>
      <c r="C89" s="431"/>
      <c r="D89" s="426" t="s">
        <v>2905</v>
      </c>
      <c r="E89" s="426" t="s">
        <v>2903</v>
      </c>
      <c r="F89" s="405" t="s">
        <v>2202</v>
      </c>
      <c r="G89" s="416">
        <v>47.4</v>
      </c>
      <c r="H89" s="405" t="s">
        <v>1283</v>
      </c>
      <c r="I89" s="706"/>
      <c r="J89" s="419"/>
      <c r="K89" s="706"/>
      <c r="L89" s="419"/>
      <c r="M89" s="428">
        <v>40555</v>
      </c>
      <c r="N89" s="405"/>
      <c r="O89" s="417" t="s">
        <v>2994</v>
      </c>
      <c r="P89" s="428">
        <v>40708</v>
      </c>
      <c r="Q89" s="417" t="s">
        <v>2904</v>
      </c>
      <c r="R89" s="405"/>
      <c r="S89" s="405"/>
      <c r="T89" s="408" t="s">
        <v>2426</v>
      </c>
      <c r="U89" s="429"/>
      <c r="V89" s="405"/>
      <c r="W89" s="457"/>
      <c r="X89" s="405"/>
    </row>
    <row r="90" spans="1:24" s="13" customFormat="1" ht="12.75" outlineLevel="1">
      <c r="A90" s="744">
        <v>10015</v>
      </c>
      <c r="B90" s="735" t="s">
        <v>1626</v>
      </c>
      <c r="C90" s="736"/>
      <c r="D90" s="736"/>
      <c r="E90" s="736"/>
      <c r="F90" s="523"/>
      <c r="G90" s="524"/>
      <c r="H90" s="525"/>
      <c r="I90" s="705"/>
      <c r="J90" s="531"/>
      <c r="K90" s="705"/>
      <c r="L90" s="413"/>
      <c r="M90" s="525"/>
      <c r="N90" s="523"/>
      <c r="O90" s="410"/>
      <c r="P90" s="525"/>
      <c r="Q90" s="410"/>
      <c r="R90" s="523"/>
      <c r="S90" s="525"/>
      <c r="T90" s="525"/>
      <c r="U90" s="410"/>
      <c r="V90" s="411"/>
      <c r="W90" s="412"/>
      <c r="X90" s="412"/>
    </row>
    <row r="91" spans="1:24" s="13" customFormat="1" ht="76.5" outlineLevel="1">
      <c r="A91" s="744"/>
      <c r="B91" s="431" t="s">
        <v>1573</v>
      </c>
      <c r="C91" s="431"/>
      <c r="D91" s="426" t="s">
        <v>2519</v>
      </c>
      <c r="E91" s="426" t="s">
        <v>2520</v>
      </c>
      <c r="F91" s="408" t="s">
        <v>2203</v>
      </c>
      <c r="G91" s="492">
        <v>988.6</v>
      </c>
      <c r="H91" s="408" t="s">
        <v>1315</v>
      </c>
      <c r="I91" s="706">
        <v>5388854.23</v>
      </c>
      <c r="J91" s="532"/>
      <c r="K91" s="706">
        <v>0</v>
      </c>
      <c r="L91" s="419"/>
      <c r="M91" s="420">
        <v>39729</v>
      </c>
      <c r="N91" s="405"/>
      <c r="O91" s="417" t="s">
        <v>2521</v>
      </c>
      <c r="P91" s="428">
        <v>39919</v>
      </c>
      <c r="Q91" s="422" t="s">
        <v>2522</v>
      </c>
      <c r="R91" s="405"/>
      <c r="S91" s="405"/>
      <c r="T91" s="408" t="s">
        <v>2426</v>
      </c>
      <c r="U91" s="489" t="s">
        <v>2523</v>
      </c>
      <c r="V91" s="493"/>
      <c r="W91" s="494"/>
      <c r="X91" s="408"/>
    </row>
    <row r="92" spans="1:24" ht="63.75" outlineLevel="1">
      <c r="A92" s="744"/>
      <c r="B92" s="431" t="s">
        <v>1574</v>
      </c>
      <c r="C92" s="431"/>
      <c r="D92" s="426" t="s">
        <v>2514</v>
      </c>
      <c r="E92" s="426" t="s">
        <v>2515</v>
      </c>
      <c r="F92" s="408" t="s">
        <v>2204</v>
      </c>
      <c r="G92" s="492">
        <v>24.9</v>
      </c>
      <c r="H92" s="408" t="s">
        <v>121</v>
      </c>
      <c r="I92" s="708" t="s">
        <v>1366</v>
      </c>
      <c r="J92" s="532"/>
      <c r="K92" s="706">
        <v>0</v>
      </c>
      <c r="L92" s="419"/>
      <c r="M92" s="482">
        <v>38757</v>
      </c>
      <c r="N92" s="408"/>
      <c r="O92" s="422" t="s">
        <v>2516</v>
      </c>
      <c r="P92" s="420">
        <v>39227</v>
      </c>
      <c r="Q92" s="422" t="s">
        <v>2517</v>
      </c>
      <c r="R92" s="408"/>
      <c r="S92" s="408"/>
      <c r="T92" s="408" t="s">
        <v>2426</v>
      </c>
      <c r="U92" s="489" t="s">
        <v>2518</v>
      </c>
      <c r="V92" s="405"/>
      <c r="W92" s="457"/>
      <c r="X92" s="487"/>
    </row>
    <row r="93" spans="1:24" s="13" customFormat="1" ht="12.75" outlineLevel="1">
      <c r="A93" s="744">
        <v>10016</v>
      </c>
      <c r="B93" s="735" t="s">
        <v>1627</v>
      </c>
      <c r="C93" s="736"/>
      <c r="D93" s="736"/>
      <c r="E93" s="736"/>
      <c r="F93" s="523"/>
      <c r="G93" s="524"/>
      <c r="H93" s="525"/>
      <c r="I93" s="705"/>
      <c r="J93" s="531"/>
      <c r="K93" s="705"/>
      <c r="L93" s="413"/>
      <c r="M93" s="525"/>
      <c r="N93" s="523"/>
      <c r="O93" s="410"/>
      <c r="P93" s="525"/>
      <c r="Q93" s="410"/>
      <c r="R93" s="523"/>
      <c r="S93" s="525"/>
      <c r="T93" s="525"/>
      <c r="U93" s="410"/>
      <c r="V93" s="411"/>
      <c r="W93" s="412"/>
      <c r="X93" s="412"/>
    </row>
    <row r="94" spans="1:24" ht="89.25" outlineLevel="1">
      <c r="A94" s="744"/>
      <c r="B94" s="431" t="s">
        <v>1273</v>
      </c>
      <c r="C94" s="431"/>
      <c r="D94" s="426" t="s">
        <v>2571</v>
      </c>
      <c r="E94" s="426" t="s">
        <v>2572</v>
      </c>
      <c r="F94" s="405" t="s">
        <v>1619</v>
      </c>
      <c r="G94" s="427">
        <v>1253.3</v>
      </c>
      <c r="H94" s="446" t="s">
        <v>2995</v>
      </c>
      <c r="I94" s="706">
        <v>2414189.69</v>
      </c>
      <c r="J94" s="419"/>
      <c r="K94" s="706">
        <v>459000</v>
      </c>
      <c r="L94" s="419">
        <v>20990418.9</v>
      </c>
      <c r="M94" s="420" t="s">
        <v>638</v>
      </c>
      <c r="N94" s="408" t="s">
        <v>2573</v>
      </c>
      <c r="O94" s="422" t="s">
        <v>2574</v>
      </c>
      <c r="P94" s="420">
        <v>39917</v>
      </c>
      <c r="Q94" s="422" t="s">
        <v>2575</v>
      </c>
      <c r="R94" s="408"/>
      <c r="S94" s="408"/>
      <c r="T94" s="408" t="s">
        <v>2426</v>
      </c>
      <c r="U94" s="540" t="s">
        <v>2996</v>
      </c>
      <c r="W94" s="496"/>
      <c r="X94" s="408" t="s">
        <v>2107</v>
      </c>
    </row>
    <row r="95" spans="1:24" ht="76.5" outlineLevel="1">
      <c r="A95" s="744"/>
      <c r="B95" s="431" t="s">
        <v>519</v>
      </c>
      <c r="C95" s="431"/>
      <c r="D95" s="426" t="s">
        <v>2576</v>
      </c>
      <c r="E95" s="426" t="s">
        <v>2577</v>
      </c>
      <c r="F95" s="405" t="s">
        <v>2234</v>
      </c>
      <c r="G95" s="416">
        <v>22.4</v>
      </c>
      <c r="H95" s="405" t="s">
        <v>225</v>
      </c>
      <c r="I95" s="715">
        <v>430800</v>
      </c>
      <c r="J95" s="419"/>
      <c r="K95" s="706"/>
      <c r="L95" s="419"/>
      <c r="M95" s="428">
        <v>38757</v>
      </c>
      <c r="N95" s="405" t="s">
        <v>1535</v>
      </c>
      <c r="O95" s="417" t="s">
        <v>2578</v>
      </c>
      <c r="P95" s="428">
        <v>40462</v>
      </c>
      <c r="Q95" s="417" t="s">
        <v>135</v>
      </c>
      <c r="R95" s="405"/>
      <c r="S95" s="405"/>
      <c r="T95" s="408" t="s">
        <v>2426</v>
      </c>
      <c r="U95" s="489" t="s">
        <v>2997</v>
      </c>
      <c r="V95" s="448"/>
      <c r="W95" s="455"/>
      <c r="X95" s="405"/>
    </row>
    <row r="96" spans="1:24" ht="76.5" outlineLevel="1">
      <c r="A96" s="744"/>
      <c r="B96" s="431" t="s">
        <v>799</v>
      </c>
      <c r="C96" s="431"/>
      <c r="D96" s="426" t="s">
        <v>2744</v>
      </c>
      <c r="E96" s="426" t="s">
        <v>2745</v>
      </c>
      <c r="F96" s="405" t="s">
        <v>1620</v>
      </c>
      <c r="G96" s="416">
        <v>313.3</v>
      </c>
      <c r="H96" s="405" t="s">
        <v>933</v>
      </c>
      <c r="I96" s="706">
        <v>0</v>
      </c>
      <c r="J96" s="419"/>
      <c r="K96" s="706">
        <v>0</v>
      </c>
      <c r="L96" s="419">
        <v>645792.76</v>
      </c>
      <c r="M96" s="420">
        <v>38686</v>
      </c>
      <c r="N96" s="408"/>
      <c r="O96" s="422" t="s">
        <v>2998</v>
      </c>
      <c r="P96" s="420">
        <v>39380</v>
      </c>
      <c r="Q96" s="422" t="s">
        <v>2746</v>
      </c>
      <c r="R96" s="408"/>
      <c r="S96" s="408"/>
      <c r="T96" s="408" t="s">
        <v>2426</v>
      </c>
      <c r="U96" s="537" t="s">
        <v>2999</v>
      </c>
      <c r="V96" s="408"/>
      <c r="W96" s="455"/>
      <c r="X96" s="408"/>
    </row>
    <row r="97" spans="1:24" ht="38.25" outlineLevel="1">
      <c r="A97" s="744"/>
      <c r="B97" s="483" t="s">
        <v>800</v>
      </c>
      <c r="C97" s="483"/>
      <c r="D97" s="417" t="s">
        <v>128</v>
      </c>
      <c r="E97" s="417" t="s">
        <v>518</v>
      </c>
      <c r="F97" s="405" t="s">
        <v>1621</v>
      </c>
      <c r="G97" s="484">
        <v>16</v>
      </c>
      <c r="H97" s="405" t="s">
        <v>1353</v>
      </c>
      <c r="I97" s="706">
        <v>38200</v>
      </c>
      <c r="J97" s="419"/>
      <c r="K97" s="706">
        <v>37200</v>
      </c>
      <c r="L97" s="419" t="s">
        <v>1621</v>
      </c>
      <c r="M97" s="448" t="s">
        <v>363</v>
      </c>
      <c r="N97" s="408"/>
      <c r="O97" s="452"/>
      <c r="P97" s="408"/>
      <c r="Q97" s="422"/>
      <c r="R97" s="408"/>
      <c r="S97" s="408"/>
      <c r="T97" s="408"/>
      <c r="U97" s="422"/>
      <c r="V97" s="408" t="s">
        <v>79</v>
      </c>
      <c r="W97" s="455" t="s">
        <v>2136</v>
      </c>
      <c r="X97" s="408" t="s">
        <v>80</v>
      </c>
    </row>
    <row r="98" spans="1:24" ht="38.25" outlineLevel="1">
      <c r="A98" s="744"/>
      <c r="B98" s="483" t="s">
        <v>801</v>
      </c>
      <c r="C98" s="483"/>
      <c r="D98" s="417" t="s">
        <v>609</v>
      </c>
      <c r="E98" s="417" t="s">
        <v>28</v>
      </c>
      <c r="F98" s="405" t="s">
        <v>1621</v>
      </c>
      <c r="G98" s="484">
        <v>36</v>
      </c>
      <c r="H98" s="405" t="s">
        <v>1353</v>
      </c>
      <c r="I98" s="706">
        <v>7630</v>
      </c>
      <c r="J98" s="419"/>
      <c r="K98" s="706">
        <v>0</v>
      </c>
      <c r="L98" s="419" t="s">
        <v>1621</v>
      </c>
      <c r="M98" s="448" t="s">
        <v>363</v>
      </c>
      <c r="N98" s="408"/>
      <c r="O98" s="452"/>
      <c r="P98" s="408"/>
      <c r="Q98" s="422"/>
      <c r="R98" s="408"/>
      <c r="S98" s="408"/>
      <c r="T98" s="408"/>
      <c r="U98" s="422"/>
      <c r="V98" s="408" t="s">
        <v>79</v>
      </c>
      <c r="W98" s="455" t="s">
        <v>2136</v>
      </c>
      <c r="X98" s="408" t="s">
        <v>80</v>
      </c>
    </row>
    <row r="99" spans="1:24" s="13" customFormat="1" ht="12.75" outlineLevel="1">
      <c r="A99" s="744">
        <v>10017</v>
      </c>
      <c r="B99" s="735" t="s">
        <v>1180</v>
      </c>
      <c r="C99" s="736"/>
      <c r="D99" s="736"/>
      <c r="E99" s="736"/>
      <c r="F99" s="523"/>
      <c r="G99" s="524"/>
      <c r="H99" s="525"/>
      <c r="I99" s="705"/>
      <c r="J99" s="531"/>
      <c r="K99" s="705"/>
      <c r="L99" s="413"/>
      <c r="M99" s="525"/>
      <c r="N99" s="523"/>
      <c r="O99" s="410"/>
      <c r="P99" s="525"/>
      <c r="Q99" s="410"/>
      <c r="R99" s="523"/>
      <c r="S99" s="525"/>
      <c r="T99" s="525"/>
      <c r="U99" s="410"/>
      <c r="V99" s="411"/>
      <c r="W99" s="412"/>
      <c r="X99" s="412"/>
    </row>
    <row r="100" spans="1:24" ht="140.25" outlineLevel="1">
      <c r="A100" s="744"/>
      <c r="B100" s="431" t="s">
        <v>1372</v>
      </c>
      <c r="C100" s="431"/>
      <c r="D100" s="426" t="s">
        <v>2565</v>
      </c>
      <c r="E100" s="426" t="s">
        <v>2566</v>
      </c>
      <c r="F100" s="405" t="s">
        <v>2235</v>
      </c>
      <c r="G100" s="427">
        <v>1661.1</v>
      </c>
      <c r="H100" s="405" t="s">
        <v>1367</v>
      </c>
      <c r="I100" s="706">
        <v>2839085.2</v>
      </c>
      <c r="J100" s="419"/>
      <c r="K100" s="706">
        <v>180840</v>
      </c>
      <c r="L100" s="419"/>
      <c r="M100" s="482" t="s">
        <v>2568</v>
      </c>
      <c r="N100" s="408" t="s">
        <v>2567</v>
      </c>
      <c r="O100" s="497" t="s">
        <v>3000</v>
      </c>
      <c r="P100" s="420">
        <v>39806</v>
      </c>
      <c r="Q100" s="422" t="s">
        <v>2570</v>
      </c>
      <c r="R100" s="408"/>
      <c r="S100" s="408"/>
      <c r="T100" s="408" t="s">
        <v>2426</v>
      </c>
      <c r="U100" s="541" t="s">
        <v>3001</v>
      </c>
      <c r="V100" s="408"/>
      <c r="W100" s="454" t="s">
        <v>2504</v>
      </c>
      <c r="X100" s="408"/>
    </row>
    <row r="101" spans="1:24" ht="153" outlineLevel="1">
      <c r="A101" s="744"/>
      <c r="B101" s="488" t="s">
        <v>1373</v>
      </c>
      <c r="C101" s="488"/>
      <c r="D101" s="417" t="s">
        <v>334</v>
      </c>
      <c r="E101" s="417" t="s">
        <v>1087</v>
      </c>
      <c r="F101" s="405"/>
      <c r="G101" s="416"/>
      <c r="H101" s="405"/>
      <c r="I101" s="706">
        <v>257153.95</v>
      </c>
      <c r="J101" s="532"/>
      <c r="K101" s="706">
        <f>I101-257153.95</f>
        <v>0</v>
      </c>
      <c r="L101" s="419"/>
      <c r="M101" s="498" t="s">
        <v>363</v>
      </c>
      <c r="N101" s="408" t="s">
        <v>403</v>
      </c>
      <c r="O101" s="452"/>
      <c r="P101" s="408"/>
      <c r="Q101" s="422"/>
      <c r="R101" s="408"/>
      <c r="S101" s="408"/>
      <c r="T101" s="408"/>
      <c r="U101" s="422"/>
      <c r="V101" s="408" t="s">
        <v>1628</v>
      </c>
      <c r="W101" s="455" t="s">
        <v>2136</v>
      </c>
      <c r="X101" s="408" t="s">
        <v>1266</v>
      </c>
    </row>
    <row r="102" spans="1:24" ht="153" outlineLevel="1">
      <c r="A102" s="744"/>
      <c r="B102" s="488" t="s">
        <v>795</v>
      </c>
      <c r="C102" s="488"/>
      <c r="D102" s="417" t="s">
        <v>335</v>
      </c>
      <c r="E102" s="417" t="s">
        <v>1088</v>
      </c>
      <c r="F102" s="405"/>
      <c r="G102" s="416"/>
      <c r="H102" s="405"/>
      <c r="I102" s="706">
        <v>102985.69</v>
      </c>
      <c r="J102" s="532"/>
      <c r="K102" s="706">
        <f>I102-102985.69</f>
        <v>0</v>
      </c>
      <c r="L102" s="419"/>
      <c r="M102" s="498" t="s">
        <v>363</v>
      </c>
      <c r="N102" s="408" t="s">
        <v>402</v>
      </c>
      <c r="O102" s="452"/>
      <c r="P102" s="408"/>
      <c r="Q102" s="422"/>
      <c r="R102" s="408"/>
      <c r="S102" s="408"/>
      <c r="T102" s="408"/>
      <c r="U102" s="422"/>
      <c r="V102" s="408" t="s">
        <v>1628</v>
      </c>
      <c r="W102" s="455" t="s">
        <v>2136</v>
      </c>
      <c r="X102" s="408" t="s">
        <v>1266</v>
      </c>
    </row>
    <row r="103" spans="1:24" ht="153" outlineLevel="1">
      <c r="A103" s="744"/>
      <c r="B103" s="488" t="s">
        <v>796</v>
      </c>
      <c r="C103" s="488"/>
      <c r="D103" s="417" t="s">
        <v>336</v>
      </c>
      <c r="E103" s="477" t="s">
        <v>405</v>
      </c>
      <c r="F103" s="448"/>
      <c r="G103" s="416"/>
      <c r="H103" s="405"/>
      <c r="I103" s="706">
        <v>4775.28</v>
      </c>
      <c r="J103" s="532"/>
      <c r="K103" s="706">
        <v>0</v>
      </c>
      <c r="L103" s="419"/>
      <c r="M103" s="498" t="s">
        <v>363</v>
      </c>
      <c r="N103" s="408" t="s">
        <v>404</v>
      </c>
      <c r="O103" s="452"/>
      <c r="P103" s="408"/>
      <c r="Q103" s="422"/>
      <c r="R103" s="408"/>
      <c r="S103" s="408"/>
      <c r="T103" s="408"/>
      <c r="U103" s="422"/>
      <c r="V103" s="408" t="s">
        <v>1628</v>
      </c>
      <c r="W103" s="455" t="s">
        <v>2136</v>
      </c>
      <c r="X103" s="408" t="s">
        <v>1266</v>
      </c>
    </row>
    <row r="104" spans="1:24" s="13" customFormat="1" ht="12.75" outlineLevel="1">
      <c r="A104" s="744">
        <v>10018</v>
      </c>
      <c r="B104" s="735" t="s">
        <v>2103</v>
      </c>
      <c r="C104" s="736"/>
      <c r="D104" s="736"/>
      <c r="E104" s="736"/>
      <c r="F104" s="523"/>
      <c r="G104" s="524"/>
      <c r="H104" s="525"/>
      <c r="I104" s="705"/>
      <c r="J104" s="531"/>
      <c r="K104" s="705"/>
      <c r="L104" s="413"/>
      <c r="M104" s="525"/>
      <c r="N104" s="523"/>
      <c r="O104" s="410"/>
      <c r="P104" s="525"/>
      <c r="Q104" s="410"/>
      <c r="R104" s="523"/>
      <c r="S104" s="525"/>
      <c r="T104" s="525"/>
      <c r="U104" s="410"/>
      <c r="V104" s="411"/>
      <c r="W104" s="412"/>
      <c r="X104" s="412"/>
    </row>
    <row r="105" spans="1:24" ht="114.75" outlineLevel="1">
      <c r="A105" s="744"/>
      <c r="B105" s="431" t="s">
        <v>797</v>
      </c>
      <c r="C105" s="431"/>
      <c r="D105" s="426" t="s">
        <v>2763</v>
      </c>
      <c r="E105" s="426" t="s">
        <v>2764</v>
      </c>
      <c r="F105" s="405" t="s">
        <v>2236</v>
      </c>
      <c r="G105" s="416">
        <v>1635.4</v>
      </c>
      <c r="H105" s="405" t="s">
        <v>77</v>
      </c>
      <c r="I105" s="706">
        <v>9448616.44</v>
      </c>
      <c r="J105" s="419"/>
      <c r="K105" s="706">
        <f>I105-1698016.42</f>
        <v>7750600.02</v>
      </c>
      <c r="L105" s="419"/>
      <c r="M105" s="420">
        <v>39007</v>
      </c>
      <c r="N105" s="408" t="s">
        <v>724</v>
      </c>
      <c r="O105" s="422" t="s">
        <v>2765</v>
      </c>
      <c r="P105" s="420">
        <v>39809</v>
      </c>
      <c r="Q105" s="422" t="s">
        <v>2766</v>
      </c>
      <c r="R105" s="408"/>
      <c r="S105" s="408"/>
      <c r="T105" s="408" t="s">
        <v>2426</v>
      </c>
      <c r="U105" s="539" t="s">
        <v>3002</v>
      </c>
      <c r="V105" s="408"/>
      <c r="W105" s="455"/>
      <c r="X105" s="408"/>
    </row>
    <row r="106" spans="1:24" s="13" customFormat="1" ht="12.75" outlineLevel="1">
      <c r="A106" s="744">
        <v>10019</v>
      </c>
      <c r="B106" s="735" t="s">
        <v>1186</v>
      </c>
      <c r="C106" s="736"/>
      <c r="D106" s="736"/>
      <c r="E106" s="736"/>
      <c r="F106" s="523"/>
      <c r="G106" s="524"/>
      <c r="H106" s="525"/>
      <c r="I106" s="705"/>
      <c r="J106" s="531"/>
      <c r="K106" s="705"/>
      <c r="L106" s="413"/>
      <c r="M106" s="525"/>
      <c r="N106" s="523"/>
      <c r="O106" s="410"/>
      <c r="P106" s="525"/>
      <c r="Q106" s="410"/>
      <c r="R106" s="523"/>
      <c r="S106" s="525"/>
      <c r="T106" s="525"/>
      <c r="U106" s="410"/>
      <c r="V106" s="411"/>
      <c r="W106" s="412"/>
      <c r="X106" s="412"/>
    </row>
    <row r="107" spans="1:24" ht="76.5" outlineLevel="1">
      <c r="A107" s="744"/>
      <c r="B107" s="431" t="s">
        <v>798</v>
      </c>
      <c r="C107" s="431"/>
      <c r="D107" s="426" t="s">
        <v>2767</v>
      </c>
      <c r="E107" s="426" t="s">
        <v>2768</v>
      </c>
      <c r="F107" s="405" t="s">
        <v>2237</v>
      </c>
      <c r="G107" s="416">
        <v>1004.1</v>
      </c>
      <c r="H107" s="405" t="s">
        <v>827</v>
      </c>
      <c r="I107" s="706">
        <v>8314548.51</v>
      </c>
      <c r="J107" s="419"/>
      <c r="K107" s="706">
        <v>5621000</v>
      </c>
      <c r="L107" s="419"/>
      <c r="M107" s="420">
        <v>39125</v>
      </c>
      <c r="N107" s="408"/>
      <c r="O107" s="422" t="s">
        <v>2769</v>
      </c>
      <c r="P107" s="420">
        <v>39177</v>
      </c>
      <c r="Q107" s="422" t="s">
        <v>2770</v>
      </c>
      <c r="R107" s="408"/>
      <c r="S107" s="408"/>
      <c r="T107" s="408" t="s">
        <v>2426</v>
      </c>
      <c r="U107" s="541" t="s">
        <v>3003</v>
      </c>
      <c r="V107" s="408"/>
      <c r="W107" s="454" t="s">
        <v>2504</v>
      </c>
      <c r="X107" s="408"/>
    </row>
    <row r="108" spans="1:24" s="13" customFormat="1" ht="12.75" outlineLevel="1">
      <c r="A108" s="744">
        <v>10022</v>
      </c>
      <c r="B108" s="735" t="s">
        <v>2647</v>
      </c>
      <c r="C108" s="736"/>
      <c r="D108" s="736"/>
      <c r="E108" s="736"/>
      <c r="F108" s="523"/>
      <c r="G108" s="524"/>
      <c r="H108" s="525"/>
      <c r="I108" s="705"/>
      <c r="J108" s="531"/>
      <c r="K108" s="705"/>
      <c r="L108" s="413"/>
      <c r="M108" s="525"/>
      <c r="N108" s="523"/>
      <c r="O108" s="410"/>
      <c r="P108" s="525"/>
      <c r="Q108" s="410"/>
      <c r="R108" s="523"/>
      <c r="S108" s="525"/>
      <c r="T108" s="525"/>
      <c r="U108" s="410"/>
      <c r="V108" s="411"/>
      <c r="W108" s="412"/>
      <c r="X108" s="412"/>
    </row>
    <row r="109" spans="1:24" ht="395.25" outlineLevel="1">
      <c r="A109" s="744"/>
      <c r="B109" s="431" t="s">
        <v>202</v>
      </c>
      <c r="C109" s="431"/>
      <c r="D109" s="426" t="s">
        <v>2759</v>
      </c>
      <c r="E109" s="426" t="s">
        <v>2760</v>
      </c>
      <c r="F109" s="405" t="s">
        <v>2238</v>
      </c>
      <c r="G109" s="416">
        <v>2603.5</v>
      </c>
      <c r="H109" s="405" t="s">
        <v>827</v>
      </c>
      <c r="I109" s="706">
        <v>10641122.45</v>
      </c>
      <c r="J109" s="419"/>
      <c r="K109" s="706">
        <v>7115400</v>
      </c>
      <c r="L109" s="419"/>
      <c r="M109" s="420">
        <v>38883</v>
      </c>
      <c r="N109" s="408"/>
      <c r="O109" s="422" t="s">
        <v>2761</v>
      </c>
      <c r="P109" s="420">
        <v>39148</v>
      </c>
      <c r="Q109" s="422" t="s">
        <v>2762</v>
      </c>
      <c r="R109" s="408"/>
      <c r="S109" s="408"/>
      <c r="T109" s="408" t="s">
        <v>2426</v>
      </c>
      <c r="U109" s="538" t="s">
        <v>3004</v>
      </c>
      <c r="V109" s="408"/>
      <c r="W109" s="454"/>
      <c r="X109" s="408"/>
    </row>
    <row r="110" spans="1:24" s="13" customFormat="1" ht="12.75" outlineLevel="1">
      <c r="A110" s="744">
        <v>10023</v>
      </c>
      <c r="B110" s="735" t="s">
        <v>1311</v>
      </c>
      <c r="C110" s="736"/>
      <c r="D110" s="736"/>
      <c r="E110" s="736"/>
      <c r="F110" s="523"/>
      <c r="G110" s="524"/>
      <c r="H110" s="525"/>
      <c r="I110" s="705"/>
      <c r="J110" s="531"/>
      <c r="K110" s="705"/>
      <c r="L110" s="413"/>
      <c r="M110" s="525"/>
      <c r="N110" s="523"/>
      <c r="O110" s="410"/>
      <c r="P110" s="525"/>
      <c r="Q110" s="410"/>
      <c r="R110" s="523"/>
      <c r="S110" s="525"/>
      <c r="T110" s="525"/>
      <c r="U110" s="410"/>
      <c r="V110" s="411"/>
      <c r="W110" s="412"/>
      <c r="X110" s="412"/>
    </row>
    <row r="111" spans="1:24" s="18" customFormat="1" ht="293.25" outlineLevel="1">
      <c r="A111" s="744"/>
      <c r="B111" s="431" t="s">
        <v>203</v>
      </c>
      <c r="C111" s="431"/>
      <c r="D111" s="426" t="s">
        <v>2588</v>
      </c>
      <c r="E111" s="426" t="s">
        <v>2589</v>
      </c>
      <c r="F111" s="405" t="s">
        <v>2209</v>
      </c>
      <c r="G111" s="416">
        <v>5713.8</v>
      </c>
      <c r="H111" s="405" t="s">
        <v>1657</v>
      </c>
      <c r="I111" s="706">
        <v>0</v>
      </c>
      <c r="J111" s="419"/>
      <c r="K111" s="706">
        <v>0</v>
      </c>
      <c r="L111" s="419"/>
      <c r="M111" s="428">
        <v>39242</v>
      </c>
      <c r="N111" s="405" t="s">
        <v>669</v>
      </c>
      <c r="O111" s="422" t="s">
        <v>2590</v>
      </c>
      <c r="P111" s="428">
        <v>40240</v>
      </c>
      <c r="Q111" s="417" t="s">
        <v>1233</v>
      </c>
      <c r="R111" s="405"/>
      <c r="S111" s="405"/>
      <c r="T111" s="408" t="s">
        <v>2426</v>
      </c>
      <c r="U111" s="541" t="s">
        <v>3005</v>
      </c>
      <c r="V111" s="405"/>
      <c r="W111" s="455"/>
      <c r="X111" s="405"/>
    </row>
    <row r="112" spans="1:24" ht="114.75" outlineLevel="1">
      <c r="A112" s="744"/>
      <c r="B112" s="432" t="s">
        <v>1551</v>
      </c>
      <c r="C112" s="432"/>
      <c r="D112" s="433" t="s">
        <v>2561</v>
      </c>
      <c r="E112" s="433" t="s">
        <v>2591</v>
      </c>
      <c r="F112" s="434" t="s">
        <v>2208</v>
      </c>
      <c r="G112" s="435">
        <v>553.1</v>
      </c>
      <c r="H112" s="434" t="s">
        <v>938</v>
      </c>
      <c r="I112" s="707"/>
      <c r="J112" s="436"/>
      <c r="K112" s="707"/>
      <c r="L112" s="436"/>
      <c r="M112" s="437">
        <v>40485</v>
      </c>
      <c r="N112" s="434" t="s">
        <v>2594</v>
      </c>
      <c r="O112" s="433" t="s">
        <v>2592</v>
      </c>
      <c r="P112" s="437">
        <v>40593</v>
      </c>
      <c r="Q112" s="536" t="s">
        <v>2593</v>
      </c>
      <c r="R112" s="437">
        <v>44291</v>
      </c>
      <c r="S112" s="434" t="s">
        <v>2600</v>
      </c>
      <c r="T112" s="434" t="s">
        <v>2426</v>
      </c>
      <c r="U112" s="433" t="s">
        <v>2865</v>
      </c>
      <c r="V112" s="499"/>
      <c r="W112" s="499"/>
      <c r="X112" s="408"/>
    </row>
    <row r="113" spans="1:24" s="1" customFormat="1" ht="89.25" outlineLevel="1">
      <c r="A113" s="744"/>
      <c r="B113" s="431" t="s">
        <v>2604</v>
      </c>
      <c r="C113" s="431"/>
      <c r="D113" s="426" t="s">
        <v>2595</v>
      </c>
      <c r="E113" s="426" t="s">
        <v>2596</v>
      </c>
      <c r="F113" s="405" t="s">
        <v>2597</v>
      </c>
      <c r="G113" s="416">
        <v>420.5</v>
      </c>
      <c r="H113" s="405"/>
      <c r="I113" s="706"/>
      <c r="J113" s="419"/>
      <c r="K113" s="706"/>
      <c r="L113" s="419">
        <v>5730927.22</v>
      </c>
      <c r="M113" s="450">
        <v>44117</v>
      </c>
      <c r="N113" s="405"/>
      <c r="O113" s="417" t="s">
        <v>2598</v>
      </c>
      <c r="P113" s="450">
        <v>44291</v>
      </c>
      <c r="Q113" s="417" t="s">
        <v>2599</v>
      </c>
      <c r="R113" s="448"/>
      <c r="S113" s="448"/>
      <c r="T113" s="405" t="s">
        <v>2426</v>
      </c>
      <c r="U113" s="477" t="s">
        <v>3006</v>
      </c>
      <c r="V113" s="405"/>
      <c r="W113" s="405"/>
      <c r="X113" s="405"/>
    </row>
    <row r="114" spans="1:24" s="1" customFormat="1" ht="102" outlineLevel="1">
      <c r="A114" s="744"/>
      <c r="B114" s="431" t="s">
        <v>1558</v>
      </c>
      <c r="C114" s="431"/>
      <c r="D114" s="426" t="s">
        <v>2605</v>
      </c>
      <c r="E114" s="426" t="s">
        <v>2606</v>
      </c>
      <c r="F114" s="405" t="s">
        <v>2206</v>
      </c>
      <c r="G114" s="416">
        <v>184.7</v>
      </c>
      <c r="H114" s="405" t="s">
        <v>938</v>
      </c>
      <c r="I114" s="706"/>
      <c r="J114" s="419"/>
      <c r="K114" s="706"/>
      <c r="L114" s="419"/>
      <c r="M114" s="450">
        <v>40830</v>
      </c>
      <c r="N114" s="405" t="s">
        <v>302</v>
      </c>
      <c r="O114" s="417" t="s">
        <v>2607</v>
      </c>
      <c r="P114" s="450">
        <v>40907</v>
      </c>
      <c r="Q114" s="417" t="s">
        <v>2608</v>
      </c>
      <c r="R114" s="448"/>
      <c r="S114" s="448"/>
      <c r="T114" s="405" t="s">
        <v>2426</v>
      </c>
      <c r="U114" s="489" t="s">
        <v>2609</v>
      </c>
      <c r="V114" s="405"/>
      <c r="W114" s="455"/>
      <c r="X114" s="405"/>
    </row>
    <row r="115" spans="1:24" s="1" customFormat="1" ht="102" outlineLevel="1">
      <c r="A115" s="744"/>
      <c r="B115" s="431" t="s">
        <v>1557</v>
      </c>
      <c r="C115" s="431"/>
      <c r="D115" s="426" t="s">
        <v>2605</v>
      </c>
      <c r="E115" s="426" t="s">
        <v>2610</v>
      </c>
      <c r="F115" s="405" t="s">
        <v>2207</v>
      </c>
      <c r="G115" s="416">
        <v>256.7</v>
      </c>
      <c r="H115" s="405" t="s">
        <v>938</v>
      </c>
      <c r="I115" s="706"/>
      <c r="J115" s="419"/>
      <c r="K115" s="706"/>
      <c r="L115" s="419"/>
      <c r="M115" s="450">
        <v>40830</v>
      </c>
      <c r="N115" s="405" t="s">
        <v>302</v>
      </c>
      <c r="O115" s="417" t="s">
        <v>2611</v>
      </c>
      <c r="P115" s="450">
        <v>40905</v>
      </c>
      <c r="Q115" s="417" t="s">
        <v>2608</v>
      </c>
      <c r="R115" s="448"/>
      <c r="S115" s="448"/>
      <c r="T115" s="405" t="s">
        <v>2426</v>
      </c>
      <c r="U115" s="489" t="s">
        <v>2609</v>
      </c>
      <c r="V115" s="405"/>
      <c r="W115" s="455"/>
      <c r="X115" s="405"/>
    </row>
    <row r="116" spans="1:24" s="13" customFormat="1" ht="12.75" outlineLevel="1">
      <c r="A116" s="744">
        <v>10024</v>
      </c>
      <c r="B116" s="735" t="s">
        <v>1312</v>
      </c>
      <c r="C116" s="736"/>
      <c r="D116" s="736"/>
      <c r="E116" s="736"/>
      <c r="F116" s="523"/>
      <c r="G116" s="524"/>
      <c r="H116" s="525"/>
      <c r="I116" s="705"/>
      <c r="J116" s="531"/>
      <c r="K116" s="705"/>
      <c r="L116" s="413"/>
      <c r="M116" s="525"/>
      <c r="N116" s="523"/>
      <c r="O116" s="410"/>
      <c r="P116" s="525"/>
      <c r="Q116" s="410"/>
      <c r="R116" s="523"/>
      <c r="S116" s="525"/>
      <c r="T116" s="525"/>
      <c r="U116" s="410"/>
      <c r="V116" s="411"/>
      <c r="W116" s="412"/>
      <c r="X116" s="412"/>
    </row>
    <row r="117" spans="1:24" ht="89.25" outlineLevel="1">
      <c r="A117" s="744"/>
      <c r="B117" s="431" t="s">
        <v>1559</v>
      </c>
      <c r="C117" s="431"/>
      <c r="D117" s="426" t="s">
        <v>2585</v>
      </c>
      <c r="E117" s="426" t="s">
        <v>2584</v>
      </c>
      <c r="F117" s="405" t="s">
        <v>2239</v>
      </c>
      <c r="G117" s="427">
        <v>2414.6</v>
      </c>
      <c r="H117" s="405" t="s">
        <v>1367</v>
      </c>
      <c r="I117" s="706">
        <v>17032393.45</v>
      </c>
      <c r="J117" s="419"/>
      <c r="K117" s="706">
        <v>8209616</v>
      </c>
      <c r="L117" s="419"/>
      <c r="M117" s="420">
        <v>40332</v>
      </c>
      <c r="N117" s="408"/>
      <c r="O117" s="422" t="s">
        <v>2586</v>
      </c>
      <c r="P117" s="420">
        <v>40462</v>
      </c>
      <c r="Q117" s="422" t="s">
        <v>2587</v>
      </c>
      <c r="R117" s="408"/>
      <c r="S117" s="408"/>
      <c r="T117" s="408" t="s">
        <v>2426</v>
      </c>
      <c r="U117" s="541" t="s">
        <v>3007</v>
      </c>
      <c r="V117" s="498"/>
      <c r="W117" s="455"/>
      <c r="X117" s="408"/>
    </row>
    <row r="118" spans="1:24" ht="76.5" outlineLevel="1">
      <c r="A118" s="744"/>
      <c r="B118" s="431" t="s">
        <v>1560</v>
      </c>
      <c r="C118" s="431"/>
      <c r="D118" s="426" t="s">
        <v>2579</v>
      </c>
      <c r="E118" s="426" t="s">
        <v>2580</v>
      </c>
      <c r="F118" s="405" t="s">
        <v>2240</v>
      </c>
      <c r="G118" s="416">
        <v>100.4</v>
      </c>
      <c r="H118" s="405" t="s">
        <v>1543</v>
      </c>
      <c r="I118" s="706">
        <v>0</v>
      </c>
      <c r="J118" s="419"/>
      <c r="K118" s="706">
        <v>0</v>
      </c>
      <c r="L118" s="419"/>
      <c r="M118" s="450">
        <v>40047</v>
      </c>
      <c r="N118" s="408" t="s">
        <v>1546</v>
      </c>
      <c r="O118" s="417" t="s">
        <v>2581</v>
      </c>
      <c r="P118" s="420">
        <v>41120</v>
      </c>
      <c r="Q118" s="422" t="s">
        <v>2582</v>
      </c>
      <c r="R118" s="408"/>
      <c r="S118" s="408"/>
      <c r="T118" s="408" t="s">
        <v>2426</v>
      </c>
      <c r="U118" s="540" t="s">
        <v>2583</v>
      </c>
      <c r="W118" s="455"/>
      <c r="X118" s="408"/>
    </row>
    <row r="119" spans="1:24" ht="25.5" outlineLevel="1">
      <c r="A119" s="744"/>
      <c r="B119" s="488" t="s">
        <v>127</v>
      </c>
      <c r="C119" s="488"/>
      <c r="D119" s="417" t="s">
        <v>126</v>
      </c>
      <c r="E119" s="417" t="s">
        <v>1544</v>
      </c>
      <c r="F119" s="405"/>
      <c r="G119" s="416"/>
      <c r="H119" s="405" t="s">
        <v>1545</v>
      </c>
      <c r="I119" s="706"/>
      <c r="J119" s="419"/>
      <c r="K119" s="706"/>
      <c r="L119" s="419"/>
      <c r="M119" s="496"/>
      <c r="N119" s="408"/>
      <c r="O119" s="452"/>
      <c r="P119" s="408"/>
      <c r="Q119" s="422" t="s">
        <v>1547</v>
      </c>
      <c r="R119" s="408"/>
      <c r="S119" s="408"/>
      <c r="T119" s="408"/>
      <c r="U119" s="422"/>
      <c r="V119" s="487" t="s">
        <v>363</v>
      </c>
      <c r="W119" s="455" t="s">
        <v>2205</v>
      </c>
      <c r="X119" s="408"/>
    </row>
    <row r="120" spans="1:24" s="13" customFormat="1" ht="12.75" outlineLevel="1">
      <c r="A120" s="744">
        <v>10025</v>
      </c>
      <c r="B120" s="735" t="s">
        <v>1313</v>
      </c>
      <c r="C120" s="736"/>
      <c r="D120" s="736"/>
      <c r="E120" s="736"/>
      <c r="F120" s="523"/>
      <c r="G120" s="524"/>
      <c r="H120" s="525"/>
      <c r="I120" s="705"/>
      <c r="J120" s="531"/>
      <c r="K120" s="705"/>
      <c r="L120" s="413"/>
      <c r="M120" s="525"/>
      <c r="N120" s="523"/>
      <c r="O120" s="410"/>
      <c r="P120" s="525"/>
      <c r="Q120" s="410"/>
      <c r="R120" s="523"/>
      <c r="S120" s="525"/>
      <c r="T120" s="525"/>
      <c r="U120" s="410"/>
      <c r="V120" s="411"/>
      <c r="W120" s="412"/>
      <c r="X120" s="412"/>
    </row>
    <row r="121" spans="1:24" ht="165.75" outlineLevel="1">
      <c r="A121" s="744"/>
      <c r="B121" s="431" t="s">
        <v>1561</v>
      </c>
      <c r="C121" s="431"/>
      <c r="D121" s="426" t="s">
        <v>2755</v>
      </c>
      <c r="E121" s="426" t="s">
        <v>2756</v>
      </c>
      <c r="F121" s="405" t="s">
        <v>2137</v>
      </c>
      <c r="G121" s="416">
        <v>1083.5</v>
      </c>
      <c r="H121" s="405" t="s">
        <v>1237</v>
      </c>
      <c r="I121" s="706">
        <v>7697609.52</v>
      </c>
      <c r="J121" s="419"/>
      <c r="K121" s="706">
        <v>1924402</v>
      </c>
      <c r="L121" s="419"/>
      <c r="M121" s="420">
        <v>38449</v>
      </c>
      <c r="N121" s="408"/>
      <c r="O121" s="422" t="s">
        <v>2757</v>
      </c>
      <c r="P121" s="420">
        <v>38548</v>
      </c>
      <c r="Q121" s="422" t="s">
        <v>2758</v>
      </c>
      <c r="R121" s="408"/>
      <c r="S121" s="408"/>
      <c r="T121" s="408" t="s">
        <v>2426</v>
      </c>
      <c r="U121" s="542" t="s">
        <v>3008</v>
      </c>
      <c r="V121" s="498"/>
      <c r="W121" s="467" t="s">
        <v>2504</v>
      </c>
      <c r="X121" s="408"/>
    </row>
    <row r="122" spans="1:24" s="13" customFormat="1" ht="12.75" outlineLevel="1">
      <c r="A122" s="744">
        <v>10026</v>
      </c>
      <c r="B122" s="735" t="s">
        <v>1184</v>
      </c>
      <c r="C122" s="736"/>
      <c r="D122" s="736"/>
      <c r="E122" s="736"/>
      <c r="F122" s="523"/>
      <c r="G122" s="524"/>
      <c r="H122" s="525"/>
      <c r="I122" s="705"/>
      <c r="J122" s="531"/>
      <c r="K122" s="705"/>
      <c r="L122" s="413"/>
      <c r="M122" s="525"/>
      <c r="N122" s="523"/>
      <c r="O122" s="410"/>
      <c r="P122" s="525"/>
      <c r="Q122" s="410" t="s">
        <v>2504</v>
      </c>
      <c r="R122" s="523"/>
      <c r="S122" s="525"/>
      <c r="T122" s="525"/>
      <c r="U122" s="410"/>
      <c r="V122" s="411"/>
      <c r="W122" s="412"/>
      <c r="X122" s="412"/>
    </row>
    <row r="123" spans="1:24" ht="191.25" outlineLevel="1">
      <c r="A123" s="744"/>
      <c r="B123" s="431" t="s">
        <v>1562</v>
      </c>
      <c r="C123" s="431"/>
      <c r="D123" s="426" t="s">
        <v>2616</v>
      </c>
      <c r="E123" s="755" t="s">
        <v>2618</v>
      </c>
      <c r="F123" s="738" t="s">
        <v>2138</v>
      </c>
      <c r="G123" s="730">
        <v>708.3</v>
      </c>
      <c r="H123" s="738" t="s">
        <v>328</v>
      </c>
      <c r="I123" s="706">
        <v>326237.91</v>
      </c>
      <c r="J123" s="419"/>
      <c r="K123" s="706">
        <v>0</v>
      </c>
      <c r="L123" s="419"/>
      <c r="M123" s="754">
        <v>40332</v>
      </c>
      <c r="N123" s="741" t="s">
        <v>704</v>
      </c>
      <c r="O123" s="748" t="s">
        <v>2612</v>
      </c>
      <c r="P123" s="747">
        <v>40543</v>
      </c>
      <c r="Q123" s="746" t="s">
        <v>2613</v>
      </c>
      <c r="R123" s="739"/>
      <c r="S123" s="739"/>
      <c r="T123" s="739" t="s">
        <v>2426</v>
      </c>
      <c r="U123" s="541" t="s">
        <v>3009</v>
      </c>
      <c r="V123" s="498"/>
      <c r="W123" s="737" t="s">
        <v>2504</v>
      </c>
      <c r="X123" s="408"/>
    </row>
    <row r="124" spans="1:24" ht="51" outlineLevel="1">
      <c r="A124" s="744"/>
      <c r="B124" s="431" t="s">
        <v>1563</v>
      </c>
      <c r="C124" s="431"/>
      <c r="D124" s="426" t="s">
        <v>2615</v>
      </c>
      <c r="E124" s="755"/>
      <c r="F124" s="738"/>
      <c r="G124" s="730"/>
      <c r="H124" s="738"/>
      <c r="I124" s="706">
        <v>2378499.2</v>
      </c>
      <c r="J124" s="419"/>
      <c r="K124" s="706">
        <f>0</f>
        <v>0</v>
      </c>
      <c r="L124" s="419"/>
      <c r="M124" s="754"/>
      <c r="N124" s="742"/>
      <c r="O124" s="748"/>
      <c r="P124" s="740"/>
      <c r="Q124" s="746"/>
      <c r="R124" s="740"/>
      <c r="S124" s="740"/>
      <c r="T124" s="740"/>
      <c r="U124" s="540" t="s">
        <v>3010</v>
      </c>
      <c r="W124" s="737"/>
      <c r="X124" s="408"/>
    </row>
    <row r="125" spans="1:24" ht="114.75" outlineLevel="1">
      <c r="A125" s="744"/>
      <c r="B125" s="431" t="s">
        <v>1564</v>
      </c>
      <c r="C125" s="431"/>
      <c r="D125" s="426" t="s">
        <v>2614</v>
      </c>
      <c r="E125" s="449" t="s">
        <v>2617</v>
      </c>
      <c r="F125" s="448" t="s">
        <v>2139</v>
      </c>
      <c r="G125" s="416">
        <v>236.5</v>
      </c>
      <c r="H125" s="405" t="s">
        <v>299</v>
      </c>
      <c r="I125" s="706">
        <v>261811.03</v>
      </c>
      <c r="J125" s="419"/>
      <c r="K125" s="706">
        <v>0</v>
      </c>
      <c r="L125" s="419"/>
      <c r="M125" s="482">
        <v>40619</v>
      </c>
      <c r="N125" s="408" t="s">
        <v>988</v>
      </c>
      <c r="O125" s="421" t="s">
        <v>2619</v>
      </c>
      <c r="P125" s="498" t="s">
        <v>2620</v>
      </c>
      <c r="Q125" s="421" t="s">
        <v>2621</v>
      </c>
      <c r="R125" s="498"/>
      <c r="S125" s="498"/>
      <c r="T125" s="498" t="s">
        <v>2426</v>
      </c>
      <c r="U125" s="538" t="s">
        <v>3011</v>
      </c>
      <c r="V125" s="498"/>
      <c r="W125" s="455"/>
      <c r="X125" s="408"/>
    </row>
    <row r="126" spans="1:24" ht="89.25" outlineLevel="1">
      <c r="A126" s="744"/>
      <c r="B126" s="488" t="s">
        <v>1565</v>
      </c>
      <c r="C126" s="488"/>
      <c r="D126" s="417" t="s">
        <v>1600</v>
      </c>
      <c r="E126" s="501" t="s">
        <v>3012</v>
      </c>
      <c r="F126" s="502"/>
      <c r="G126" s="416"/>
      <c r="H126" s="405"/>
      <c r="I126" s="706">
        <v>1426128.31</v>
      </c>
      <c r="J126" s="419"/>
      <c r="K126" s="706">
        <f>I126-1426128.31</f>
        <v>0</v>
      </c>
      <c r="L126" s="419"/>
      <c r="M126" s="487" t="s">
        <v>363</v>
      </c>
      <c r="N126" s="408" t="s">
        <v>670</v>
      </c>
      <c r="O126" s="452"/>
      <c r="P126" s="408"/>
      <c r="Q126" s="421"/>
      <c r="R126" s="408"/>
      <c r="S126" s="408"/>
      <c r="T126" s="408"/>
      <c r="U126" s="422" t="s">
        <v>2111</v>
      </c>
      <c r="V126" s="498" t="s">
        <v>3013</v>
      </c>
      <c r="W126" s="408"/>
      <c r="X126" s="408" t="s">
        <v>482</v>
      </c>
    </row>
    <row r="127" spans="1:24" s="13" customFormat="1" ht="12.75" outlineLevel="1">
      <c r="A127" s="744">
        <v>10027</v>
      </c>
      <c r="B127" s="735" t="s">
        <v>1185</v>
      </c>
      <c r="C127" s="736"/>
      <c r="D127" s="736"/>
      <c r="E127" s="736"/>
      <c r="F127" s="523"/>
      <c r="G127" s="524"/>
      <c r="H127" s="525"/>
      <c r="I127" s="705"/>
      <c r="J127" s="531"/>
      <c r="K127" s="705"/>
      <c r="L127" s="413"/>
      <c r="M127" s="525"/>
      <c r="N127" s="523"/>
      <c r="O127" s="410"/>
      <c r="P127" s="525"/>
      <c r="Q127" s="410"/>
      <c r="R127" s="523"/>
      <c r="S127" s="525"/>
      <c r="T127" s="525"/>
      <c r="U127" s="410"/>
      <c r="V127" s="411"/>
      <c r="W127" s="412"/>
      <c r="X127" s="412"/>
    </row>
    <row r="128" spans="1:24" ht="204" outlineLevel="1">
      <c r="A128" s="744"/>
      <c r="B128" s="431" t="s">
        <v>1123</v>
      </c>
      <c r="C128" s="431"/>
      <c r="D128" s="449" t="s">
        <v>2623</v>
      </c>
      <c r="E128" s="426" t="s">
        <v>2622</v>
      </c>
      <c r="F128" s="405" t="s">
        <v>2141</v>
      </c>
      <c r="G128" s="416">
        <v>219.9</v>
      </c>
      <c r="H128" s="405" t="s">
        <v>263</v>
      </c>
      <c r="I128" s="706"/>
      <c r="J128" s="419"/>
      <c r="K128" s="706"/>
      <c r="L128" s="419"/>
      <c r="M128" s="420">
        <v>40235</v>
      </c>
      <c r="N128" s="408"/>
      <c r="O128" s="421" t="s">
        <v>2624</v>
      </c>
      <c r="P128" s="420">
        <v>40329</v>
      </c>
      <c r="Q128" s="421" t="s">
        <v>2625</v>
      </c>
      <c r="R128" s="408"/>
      <c r="S128" s="408"/>
      <c r="T128" s="408" t="s">
        <v>2426</v>
      </c>
      <c r="U128" s="541" t="s">
        <v>3014</v>
      </c>
      <c r="V128" s="420"/>
      <c r="W128" s="455" t="s">
        <v>2107</v>
      </c>
      <c r="X128" s="408"/>
    </row>
    <row r="129" spans="1:24" ht="76.5" outlineLevel="1">
      <c r="A129" s="744"/>
      <c r="B129" s="431" t="s">
        <v>412</v>
      </c>
      <c r="C129" s="431"/>
      <c r="D129" s="426" t="s">
        <v>2627</v>
      </c>
      <c r="E129" s="426" t="s">
        <v>2628</v>
      </c>
      <c r="F129" s="405" t="s">
        <v>2142</v>
      </c>
      <c r="G129" s="416">
        <v>81.4</v>
      </c>
      <c r="H129" s="405" t="s">
        <v>263</v>
      </c>
      <c r="I129" s="706"/>
      <c r="J129" s="419"/>
      <c r="K129" s="706"/>
      <c r="L129" s="419"/>
      <c r="M129" s="420">
        <v>40508</v>
      </c>
      <c r="N129" s="408"/>
      <c r="O129" s="421" t="s">
        <v>2629</v>
      </c>
      <c r="P129" s="482">
        <v>40588</v>
      </c>
      <c r="Q129" s="421" t="s">
        <v>2630</v>
      </c>
      <c r="R129" s="498"/>
      <c r="S129" s="498"/>
      <c r="T129" s="408" t="s">
        <v>2426</v>
      </c>
      <c r="U129" s="538" t="s">
        <v>2626</v>
      </c>
      <c r="W129" s="455" t="s">
        <v>2504</v>
      </c>
      <c r="X129" s="408"/>
    </row>
    <row r="130" spans="1:24" ht="102" outlineLevel="1">
      <c r="A130" s="744"/>
      <c r="B130" s="431" t="s">
        <v>1566</v>
      </c>
      <c r="C130" s="431"/>
      <c r="D130" s="426" t="s">
        <v>2632</v>
      </c>
      <c r="E130" s="426" t="s">
        <v>2631</v>
      </c>
      <c r="F130" s="405" t="s">
        <v>2140</v>
      </c>
      <c r="G130" s="416" t="s">
        <v>3015</v>
      </c>
      <c r="H130" s="405" t="s">
        <v>942</v>
      </c>
      <c r="I130" s="706">
        <v>2772120.96</v>
      </c>
      <c r="J130" s="419"/>
      <c r="K130" s="706">
        <v>0</v>
      </c>
      <c r="L130" s="419"/>
      <c r="M130" s="482" t="s">
        <v>2633</v>
      </c>
      <c r="N130" s="408"/>
      <c r="O130" s="422" t="s">
        <v>2634</v>
      </c>
      <c r="P130" s="420">
        <v>39916</v>
      </c>
      <c r="Q130" s="421" t="s">
        <v>2635</v>
      </c>
      <c r="R130" s="408"/>
      <c r="S130" s="408"/>
      <c r="T130" s="408" t="s">
        <v>2426</v>
      </c>
      <c r="U130" s="539" t="s">
        <v>3016</v>
      </c>
      <c r="V130" s="408"/>
      <c r="W130" s="455"/>
      <c r="X130" s="408"/>
    </row>
    <row r="131" spans="1:24" s="1" customFormat="1" ht="153" outlineLevel="1">
      <c r="A131" s="744"/>
      <c r="B131" s="431" t="s">
        <v>1036</v>
      </c>
      <c r="C131" s="431"/>
      <c r="D131" s="426" t="s">
        <v>2636</v>
      </c>
      <c r="E131" s="426" t="s">
        <v>2637</v>
      </c>
      <c r="F131" s="405" t="s">
        <v>2143</v>
      </c>
      <c r="G131" s="416">
        <v>37.5</v>
      </c>
      <c r="H131" s="405" t="s">
        <v>993</v>
      </c>
      <c r="I131" s="706">
        <v>0</v>
      </c>
      <c r="J131" s="419"/>
      <c r="K131" s="706">
        <v>0</v>
      </c>
      <c r="L131" s="419"/>
      <c r="M131" s="428" t="s">
        <v>2638</v>
      </c>
      <c r="N131" s="405" t="s">
        <v>1232</v>
      </c>
      <c r="O131" s="417" t="s">
        <v>2639</v>
      </c>
      <c r="P131" s="428">
        <v>40310</v>
      </c>
      <c r="Q131" s="417" t="s">
        <v>2640</v>
      </c>
      <c r="R131" s="405"/>
      <c r="S131" s="405"/>
      <c r="T131" s="408" t="s">
        <v>2426</v>
      </c>
      <c r="U131" s="489" t="s">
        <v>2641</v>
      </c>
      <c r="V131" s="402"/>
      <c r="W131" s="455"/>
      <c r="X131" s="448"/>
    </row>
    <row r="132" spans="1:24" s="13" customFormat="1" ht="12.75" outlineLevel="1">
      <c r="A132" s="744">
        <v>10030</v>
      </c>
      <c r="B132" s="735" t="s">
        <v>261</v>
      </c>
      <c r="C132" s="736"/>
      <c r="D132" s="736"/>
      <c r="E132" s="736"/>
      <c r="F132" s="523"/>
      <c r="G132" s="524"/>
      <c r="H132" s="525"/>
      <c r="I132" s="705"/>
      <c r="J132" s="531"/>
      <c r="K132" s="705"/>
      <c r="L132" s="413"/>
      <c r="M132" s="525"/>
      <c r="N132" s="523"/>
      <c r="O132" s="410"/>
      <c r="P132" s="525"/>
      <c r="Q132" s="410"/>
      <c r="R132" s="523"/>
      <c r="S132" s="525"/>
      <c r="T132" s="525"/>
      <c r="U132" s="410"/>
      <c r="V132" s="411"/>
      <c r="W132" s="412"/>
      <c r="X132" s="412"/>
    </row>
    <row r="133" spans="1:24" ht="76.5" outlineLevel="1">
      <c r="A133" s="744"/>
      <c r="B133" s="431" t="s">
        <v>1268</v>
      </c>
      <c r="C133" s="431"/>
      <c r="D133" s="426" t="s">
        <v>2551</v>
      </c>
      <c r="E133" s="426" t="s">
        <v>2552</v>
      </c>
      <c r="F133" s="405" t="s">
        <v>2145</v>
      </c>
      <c r="G133" s="416">
        <v>1192.3</v>
      </c>
      <c r="H133" s="405" t="s">
        <v>77</v>
      </c>
      <c r="I133" s="706">
        <v>11431283.54</v>
      </c>
      <c r="J133" s="419"/>
      <c r="K133" s="706">
        <v>3238700</v>
      </c>
      <c r="L133" s="419"/>
      <c r="M133" s="420">
        <v>39728</v>
      </c>
      <c r="N133" s="408"/>
      <c r="O133" s="422" t="s">
        <v>2553</v>
      </c>
      <c r="P133" s="420">
        <v>40215</v>
      </c>
      <c r="Q133" s="452" t="s">
        <v>2554</v>
      </c>
      <c r="R133" s="408"/>
      <c r="S133" s="408"/>
      <c r="T133" s="408" t="s">
        <v>2426</v>
      </c>
      <c r="U133" s="489" t="s">
        <v>2555</v>
      </c>
      <c r="W133" s="455" t="s">
        <v>2504</v>
      </c>
      <c r="X133" s="408"/>
    </row>
    <row r="134" spans="1:24" ht="63.75" outlineLevel="1">
      <c r="A134" s="744"/>
      <c r="B134" s="488" t="s">
        <v>1590</v>
      </c>
      <c r="C134" s="488"/>
      <c r="D134" s="417" t="s">
        <v>1042</v>
      </c>
      <c r="E134" s="417" t="s">
        <v>685</v>
      </c>
      <c r="F134" s="405"/>
      <c r="G134" s="416"/>
      <c r="H134" s="405"/>
      <c r="I134" s="706">
        <v>700447.29</v>
      </c>
      <c r="J134" s="419"/>
      <c r="K134" s="706">
        <v>181900</v>
      </c>
      <c r="L134" s="419"/>
      <c r="M134" s="487" t="s">
        <v>363</v>
      </c>
      <c r="N134" s="408"/>
      <c r="O134" s="452"/>
      <c r="P134" s="408"/>
      <c r="Q134" s="422"/>
      <c r="R134" s="408"/>
      <c r="S134" s="408"/>
      <c r="T134" s="408"/>
      <c r="U134" s="422"/>
      <c r="V134" s="408" t="s">
        <v>516</v>
      </c>
      <c r="W134" s="455" t="s">
        <v>2146</v>
      </c>
      <c r="X134" s="408" t="s">
        <v>482</v>
      </c>
    </row>
    <row r="135" spans="1:24" ht="38.25" outlineLevel="1">
      <c r="A135" s="744"/>
      <c r="B135" s="488" t="s">
        <v>1591</v>
      </c>
      <c r="C135" s="488"/>
      <c r="D135" s="417" t="s">
        <v>505</v>
      </c>
      <c r="E135" s="417" t="s">
        <v>672</v>
      </c>
      <c r="F135" s="405"/>
      <c r="G135" s="484">
        <v>38.86</v>
      </c>
      <c r="H135" s="405"/>
      <c r="I135" s="706">
        <v>50059.67</v>
      </c>
      <c r="J135" s="419"/>
      <c r="K135" s="706">
        <v>0</v>
      </c>
      <c r="L135" s="419"/>
      <c r="M135" s="487" t="s">
        <v>363</v>
      </c>
      <c r="N135" s="408"/>
      <c r="O135" s="452"/>
      <c r="P135" s="408"/>
      <c r="Q135" s="422"/>
      <c r="R135" s="408"/>
      <c r="S135" s="408"/>
      <c r="T135" s="408"/>
      <c r="U135" s="422"/>
      <c r="V135" s="408" t="s">
        <v>520</v>
      </c>
      <c r="W135" s="455" t="s">
        <v>2146</v>
      </c>
      <c r="X135" s="408" t="s">
        <v>521</v>
      </c>
    </row>
    <row r="136" spans="1:24" s="306" customFormat="1" ht="102" outlineLevel="1">
      <c r="A136" s="744"/>
      <c r="B136" s="431" t="s">
        <v>2220</v>
      </c>
      <c r="C136" s="431"/>
      <c r="D136" s="426" t="s">
        <v>2467</v>
      </c>
      <c r="E136" s="426" t="s">
        <v>2468</v>
      </c>
      <c r="F136" s="455" t="s">
        <v>2217</v>
      </c>
      <c r="G136" s="451">
        <v>46.5</v>
      </c>
      <c r="H136" s="455" t="s">
        <v>2218</v>
      </c>
      <c r="I136" s="710"/>
      <c r="J136" s="453"/>
      <c r="K136" s="710"/>
      <c r="L136" s="453">
        <v>37629.2</v>
      </c>
      <c r="M136" s="454">
        <v>41995</v>
      </c>
      <c r="N136" s="455" t="s">
        <v>2229</v>
      </c>
      <c r="O136" s="452" t="s">
        <v>2230</v>
      </c>
      <c r="P136" s="454">
        <v>42538</v>
      </c>
      <c r="Q136" s="452" t="s">
        <v>2545</v>
      </c>
      <c r="R136" s="455"/>
      <c r="S136" s="455"/>
      <c r="T136" s="408" t="s">
        <v>2426</v>
      </c>
      <c r="U136" s="424" t="s">
        <v>2231</v>
      </c>
      <c r="W136" s="455"/>
      <c r="X136" s="455"/>
    </row>
    <row r="137" spans="1:24" s="30" customFormat="1" ht="12.75" outlineLevel="1">
      <c r="A137" s="744">
        <v>10031</v>
      </c>
      <c r="B137" s="735" t="s">
        <v>1250</v>
      </c>
      <c r="C137" s="736"/>
      <c r="D137" s="736"/>
      <c r="E137" s="736"/>
      <c r="F137" s="523"/>
      <c r="G137" s="524"/>
      <c r="H137" s="525"/>
      <c r="I137" s="705"/>
      <c r="J137" s="531"/>
      <c r="K137" s="705"/>
      <c r="L137" s="413"/>
      <c r="M137" s="525"/>
      <c r="N137" s="523"/>
      <c r="O137" s="410"/>
      <c r="P137" s="525"/>
      <c r="Q137" s="410"/>
      <c r="R137" s="523"/>
      <c r="S137" s="525"/>
      <c r="T137" s="525"/>
      <c r="U137" s="410"/>
      <c r="V137" s="411"/>
      <c r="W137" s="412"/>
      <c r="X137" s="412"/>
    </row>
    <row r="138" spans="1:24" s="31" customFormat="1" ht="76.5" outlineLevel="1">
      <c r="A138" s="744"/>
      <c r="B138" s="431" t="s">
        <v>1592</v>
      </c>
      <c r="C138" s="431"/>
      <c r="D138" s="426" t="s">
        <v>2524</v>
      </c>
      <c r="E138" s="426" t="s">
        <v>2525</v>
      </c>
      <c r="F138" s="405" t="s">
        <v>2147</v>
      </c>
      <c r="G138" s="416" t="s">
        <v>3017</v>
      </c>
      <c r="H138" s="405" t="s">
        <v>1353</v>
      </c>
      <c r="I138" s="706">
        <v>38060.4</v>
      </c>
      <c r="J138" s="419"/>
      <c r="K138" s="706">
        <v>0</v>
      </c>
      <c r="L138" s="419"/>
      <c r="M138" s="420" t="s">
        <v>3018</v>
      </c>
      <c r="N138" s="408" t="s">
        <v>2148</v>
      </c>
      <c r="O138" s="422" t="s">
        <v>2526</v>
      </c>
      <c r="P138" s="420">
        <v>39557</v>
      </c>
      <c r="Q138" s="422" t="s">
        <v>2527</v>
      </c>
      <c r="R138" s="408"/>
      <c r="S138" s="408"/>
      <c r="T138" s="408" t="s">
        <v>2426</v>
      </c>
      <c r="U138" s="541" t="s">
        <v>3019</v>
      </c>
      <c r="V138" s="408" t="s">
        <v>2504</v>
      </c>
      <c r="W138" s="467" t="s">
        <v>2504</v>
      </c>
      <c r="X138" s="408"/>
    </row>
    <row r="139" spans="1:24" s="30" customFormat="1" ht="12.75" outlineLevel="1">
      <c r="A139" s="744">
        <v>10032</v>
      </c>
      <c r="B139" s="735" t="s">
        <v>262</v>
      </c>
      <c r="C139" s="736"/>
      <c r="D139" s="736"/>
      <c r="E139" s="736"/>
      <c r="F139" s="523"/>
      <c r="G139" s="524"/>
      <c r="H139" s="525"/>
      <c r="I139" s="705"/>
      <c r="J139" s="531"/>
      <c r="K139" s="705"/>
      <c r="L139" s="413"/>
      <c r="M139" s="525"/>
      <c r="N139" s="523"/>
      <c r="O139" s="410"/>
      <c r="P139" s="525"/>
      <c r="Q139" s="410"/>
      <c r="R139" s="523"/>
      <c r="S139" s="525"/>
      <c r="T139" s="525"/>
      <c r="U139" s="410"/>
      <c r="V139" s="411"/>
      <c r="W139" s="412"/>
      <c r="X139" s="412"/>
    </row>
    <row r="140" spans="1:24" s="31" customFormat="1" ht="76.5" outlineLevel="1">
      <c r="A140" s="744"/>
      <c r="B140" s="431" t="s">
        <v>1593</v>
      </c>
      <c r="C140" s="431"/>
      <c r="D140" s="426" t="s">
        <v>2556</v>
      </c>
      <c r="E140" s="426" t="s">
        <v>2557</v>
      </c>
      <c r="F140" s="405" t="s">
        <v>2149</v>
      </c>
      <c r="G140" s="416">
        <v>1255.2</v>
      </c>
      <c r="H140" s="405" t="s">
        <v>353</v>
      </c>
      <c r="I140" s="706">
        <v>13042065.86</v>
      </c>
      <c r="J140" s="419"/>
      <c r="K140" s="706">
        <f>I140-7896975.84</f>
        <v>5145090.02</v>
      </c>
      <c r="L140" s="419"/>
      <c r="M140" s="420">
        <v>39729</v>
      </c>
      <c r="N140" s="408"/>
      <c r="O140" s="422" t="s">
        <v>2558</v>
      </c>
      <c r="P140" s="420">
        <v>39938</v>
      </c>
      <c r="Q140" s="422" t="s">
        <v>2559</v>
      </c>
      <c r="R140" s="408"/>
      <c r="S140" s="408"/>
      <c r="T140" s="408" t="s">
        <v>2426</v>
      </c>
      <c r="U140" s="489" t="s">
        <v>2560</v>
      </c>
      <c r="V140" s="408"/>
      <c r="W140" s="455"/>
      <c r="X140" s="408"/>
    </row>
    <row r="141" spans="1:24" s="31" customFormat="1" ht="51" outlineLevel="1">
      <c r="A141" s="744"/>
      <c r="B141" s="488" t="s">
        <v>1594</v>
      </c>
      <c r="C141" s="488"/>
      <c r="D141" s="417" t="s">
        <v>73</v>
      </c>
      <c r="E141" s="417" t="s">
        <v>723</v>
      </c>
      <c r="F141" s="405"/>
      <c r="G141" s="416"/>
      <c r="H141" s="405" t="s">
        <v>894</v>
      </c>
      <c r="I141" s="706">
        <v>4810574.52</v>
      </c>
      <c r="J141" s="419"/>
      <c r="K141" s="706">
        <f>I141-3006610.06</f>
        <v>1803964.4599999995</v>
      </c>
      <c r="L141" s="419"/>
      <c r="M141" s="487" t="s">
        <v>363</v>
      </c>
      <c r="N141" s="408" t="s">
        <v>481</v>
      </c>
      <c r="O141" s="452"/>
      <c r="P141" s="408"/>
      <c r="Q141" s="422"/>
      <c r="R141" s="408"/>
      <c r="S141" s="408"/>
      <c r="T141" s="408"/>
      <c r="U141" s="422"/>
      <c r="V141" s="408" t="s">
        <v>671</v>
      </c>
      <c r="W141" s="455" t="s">
        <v>2146</v>
      </c>
      <c r="X141" s="408" t="s">
        <v>482</v>
      </c>
    </row>
    <row r="142" spans="1:24" s="31" customFormat="1" ht="76.5" outlineLevel="1">
      <c r="A142" s="744"/>
      <c r="B142" s="431" t="s">
        <v>1381</v>
      </c>
      <c r="C142" s="431"/>
      <c r="D142" s="426" t="s">
        <v>2561</v>
      </c>
      <c r="E142" s="426" t="s">
        <v>2562</v>
      </c>
      <c r="F142" s="405" t="s">
        <v>2150</v>
      </c>
      <c r="G142" s="416">
        <v>159.7</v>
      </c>
      <c r="H142" s="405" t="s">
        <v>1553</v>
      </c>
      <c r="I142" s="706"/>
      <c r="J142" s="419"/>
      <c r="K142" s="706"/>
      <c r="L142" s="419"/>
      <c r="M142" s="420">
        <v>40269</v>
      </c>
      <c r="N142" s="408"/>
      <c r="O142" s="422" t="s">
        <v>2563</v>
      </c>
      <c r="P142" s="420">
        <v>40329</v>
      </c>
      <c r="Q142" s="422" t="s">
        <v>2564</v>
      </c>
      <c r="R142" s="408"/>
      <c r="S142" s="408"/>
      <c r="T142" s="408" t="s">
        <v>2426</v>
      </c>
      <c r="U142" s="539" t="s">
        <v>3020</v>
      </c>
      <c r="V142" s="408"/>
      <c r="W142" s="455"/>
      <c r="X142" s="408"/>
    </row>
    <row r="143" spans="1:24" s="31" customFormat="1" ht="63.75" outlineLevel="1">
      <c r="A143" s="744"/>
      <c r="B143" s="488" t="s">
        <v>1382</v>
      </c>
      <c r="C143" s="488"/>
      <c r="D143" s="417" t="s">
        <v>1383</v>
      </c>
      <c r="E143" s="417" t="s">
        <v>1384</v>
      </c>
      <c r="F143" s="405"/>
      <c r="G143" s="416"/>
      <c r="H143" s="405" t="s">
        <v>1385</v>
      </c>
      <c r="I143" s="706"/>
      <c r="J143" s="419"/>
      <c r="K143" s="706"/>
      <c r="L143" s="419"/>
      <c r="M143" s="487" t="s">
        <v>363</v>
      </c>
      <c r="N143" s="408" t="s">
        <v>1075</v>
      </c>
      <c r="O143" s="452"/>
      <c r="P143" s="408"/>
      <c r="Q143" s="422"/>
      <c r="R143" s="408"/>
      <c r="S143" s="408"/>
      <c r="T143" s="408"/>
      <c r="U143" s="422"/>
      <c r="V143" s="408" t="s">
        <v>1349</v>
      </c>
      <c r="W143" s="455" t="s">
        <v>2146</v>
      </c>
      <c r="X143" s="408" t="s">
        <v>687</v>
      </c>
    </row>
    <row r="144" spans="1:24" s="31" customFormat="1" ht="63.75" outlineLevel="1">
      <c r="A144" s="744"/>
      <c r="B144" s="488" t="s">
        <v>1465</v>
      </c>
      <c r="C144" s="488"/>
      <c r="D144" s="417" t="s">
        <v>1386</v>
      </c>
      <c r="E144" s="417" t="s">
        <v>1387</v>
      </c>
      <c r="F144" s="405"/>
      <c r="G144" s="416"/>
      <c r="H144" s="405"/>
      <c r="I144" s="706"/>
      <c r="J144" s="419"/>
      <c r="K144" s="706"/>
      <c r="L144" s="419"/>
      <c r="M144" s="487" t="s">
        <v>363</v>
      </c>
      <c r="N144" s="408" t="s">
        <v>1075</v>
      </c>
      <c r="O144" s="452"/>
      <c r="P144" s="408"/>
      <c r="Q144" s="422"/>
      <c r="R144" s="408"/>
      <c r="S144" s="408"/>
      <c r="T144" s="408"/>
      <c r="U144" s="422"/>
      <c r="V144" s="408" t="s">
        <v>1349</v>
      </c>
      <c r="W144" s="455" t="s">
        <v>2146</v>
      </c>
      <c r="X144" s="408" t="s">
        <v>687</v>
      </c>
    </row>
    <row r="145" spans="1:24" s="31" customFormat="1" ht="38.25" outlineLevel="1">
      <c r="A145" s="744"/>
      <c r="B145" s="488" t="s">
        <v>1391</v>
      </c>
      <c r="C145" s="488"/>
      <c r="D145" s="417" t="s">
        <v>1392</v>
      </c>
      <c r="E145" s="417" t="s">
        <v>1393</v>
      </c>
      <c r="F145" s="405"/>
      <c r="G145" s="416"/>
      <c r="H145" s="418" t="s">
        <v>1394</v>
      </c>
      <c r="I145" s="706">
        <v>30000</v>
      </c>
      <c r="J145" s="419"/>
      <c r="K145" s="706"/>
      <c r="L145" s="419"/>
      <c r="M145" s="487" t="s">
        <v>1604</v>
      </c>
      <c r="N145" s="408"/>
      <c r="O145" s="452"/>
      <c r="P145" s="408"/>
      <c r="Q145" s="422"/>
      <c r="R145" s="408"/>
      <c r="S145" s="408"/>
      <c r="T145" s="408"/>
      <c r="U145" s="422"/>
      <c r="V145" s="408"/>
      <c r="W145" s="408" t="s">
        <v>1604</v>
      </c>
      <c r="X145" s="408"/>
    </row>
    <row r="146" spans="1:24" s="32" customFormat="1" ht="12.75" outlineLevel="1">
      <c r="A146" s="744">
        <v>10033</v>
      </c>
      <c r="B146" s="735" t="s">
        <v>1781</v>
      </c>
      <c r="C146" s="736"/>
      <c r="D146" s="736"/>
      <c r="E146" s="736"/>
      <c r="F146" s="523"/>
      <c r="G146" s="524"/>
      <c r="H146" s="525"/>
      <c r="I146" s="705"/>
      <c r="J146" s="531"/>
      <c r="K146" s="705"/>
      <c r="L146" s="413"/>
      <c r="M146" s="525"/>
      <c r="N146" s="523"/>
      <c r="O146" s="410"/>
      <c r="P146" s="525"/>
      <c r="Q146" s="410"/>
      <c r="R146" s="523"/>
      <c r="S146" s="525"/>
      <c r="T146" s="525"/>
      <c r="U146" s="410"/>
      <c r="V146" s="411"/>
      <c r="W146" s="412"/>
      <c r="X146" s="412"/>
    </row>
    <row r="147" spans="1:24" ht="76.5" outlineLevel="1">
      <c r="A147" s="744"/>
      <c r="B147" s="431" t="s">
        <v>1221</v>
      </c>
      <c r="C147" s="431"/>
      <c r="D147" s="426" t="s">
        <v>2771</v>
      </c>
      <c r="E147" s="426" t="s">
        <v>2772</v>
      </c>
      <c r="F147" s="405" t="s">
        <v>2151</v>
      </c>
      <c r="G147" s="416" t="s">
        <v>3021</v>
      </c>
      <c r="H147" s="405" t="s">
        <v>288</v>
      </c>
      <c r="I147" s="706">
        <v>771564.29</v>
      </c>
      <c r="J147" s="419"/>
      <c r="K147" s="706">
        <f>I147-733531.47</f>
        <v>38032.820000000065</v>
      </c>
      <c r="L147" s="419"/>
      <c r="M147" s="420" t="s">
        <v>3022</v>
      </c>
      <c r="N147" s="408" t="s">
        <v>943</v>
      </c>
      <c r="O147" s="422" t="s">
        <v>3023</v>
      </c>
      <c r="P147" s="420">
        <v>39729</v>
      </c>
      <c r="Q147" s="422" t="s">
        <v>2773</v>
      </c>
      <c r="R147" s="408"/>
      <c r="S147" s="408"/>
      <c r="T147" s="408" t="s">
        <v>2426</v>
      </c>
      <c r="U147" s="489" t="s">
        <v>2774</v>
      </c>
      <c r="V147" s="408"/>
      <c r="W147" s="455" t="s">
        <v>2504</v>
      </c>
      <c r="X147" s="408"/>
    </row>
    <row r="148" spans="1:24" ht="140.25" outlineLevel="1">
      <c r="A148" s="744"/>
      <c r="B148" s="488" t="s">
        <v>1222</v>
      </c>
      <c r="C148" s="488"/>
      <c r="D148" s="417" t="s">
        <v>1092</v>
      </c>
      <c r="E148" s="417" t="s">
        <v>45</v>
      </c>
      <c r="F148" s="405"/>
      <c r="G148" s="416"/>
      <c r="H148" s="405"/>
      <c r="I148" s="706">
        <v>7819438.66</v>
      </c>
      <c r="J148" s="532"/>
      <c r="K148" s="706">
        <f>I148-145405.42</f>
        <v>7674033.24</v>
      </c>
      <c r="L148" s="419"/>
      <c r="M148" s="487" t="s">
        <v>363</v>
      </c>
      <c r="N148" s="408" t="s">
        <v>46</v>
      </c>
      <c r="O148" s="452"/>
      <c r="P148" s="408"/>
      <c r="Q148" s="422"/>
      <c r="R148" s="408"/>
      <c r="S148" s="408"/>
      <c r="T148" s="408"/>
      <c r="U148" s="422"/>
      <c r="V148" s="408"/>
      <c r="W148" s="455" t="s">
        <v>2146</v>
      </c>
      <c r="X148" s="408"/>
    </row>
    <row r="149" spans="1:24" ht="114.75" outlineLevel="1">
      <c r="A149" s="744"/>
      <c r="B149" s="431" t="s">
        <v>1223</v>
      </c>
      <c r="C149" s="431"/>
      <c r="D149" s="426" t="s">
        <v>2840</v>
      </c>
      <c r="E149" s="426" t="s">
        <v>2841</v>
      </c>
      <c r="F149" s="405" t="s">
        <v>2152</v>
      </c>
      <c r="G149" s="416">
        <v>636.9</v>
      </c>
      <c r="H149" s="405" t="s">
        <v>1122</v>
      </c>
      <c r="I149" s="706">
        <v>5580000</v>
      </c>
      <c r="J149" s="532"/>
      <c r="K149" s="706">
        <f>I149-547537.5</f>
        <v>5032462.5</v>
      </c>
      <c r="L149" s="419"/>
      <c r="M149" s="428">
        <v>37964</v>
      </c>
      <c r="N149" s="408"/>
      <c r="O149" s="422" t="s">
        <v>3024</v>
      </c>
      <c r="P149" s="420">
        <v>38162</v>
      </c>
      <c r="Q149" s="422" t="s">
        <v>2842</v>
      </c>
      <c r="R149" s="408"/>
      <c r="S149" s="408"/>
      <c r="T149" s="408" t="s">
        <v>2426</v>
      </c>
      <c r="U149" s="489" t="s">
        <v>2843</v>
      </c>
      <c r="V149" s="408"/>
      <c r="W149" s="455" t="s">
        <v>2504</v>
      </c>
      <c r="X149" s="408"/>
    </row>
    <row r="150" spans="1:24" ht="140.25" outlineLevel="1">
      <c r="A150" s="744"/>
      <c r="B150" s="488" t="s">
        <v>1224</v>
      </c>
      <c r="C150" s="488"/>
      <c r="D150" s="417" t="s">
        <v>759</v>
      </c>
      <c r="E150" s="417" t="s">
        <v>48</v>
      </c>
      <c r="F150" s="405"/>
      <c r="G150" s="416"/>
      <c r="H150" s="405"/>
      <c r="I150" s="706">
        <v>29481.78</v>
      </c>
      <c r="J150" s="532"/>
      <c r="K150" s="706">
        <f>I150-2864.1</f>
        <v>26617.68</v>
      </c>
      <c r="L150" s="419"/>
      <c r="M150" s="487" t="s">
        <v>363</v>
      </c>
      <c r="N150" s="408" t="s">
        <v>47</v>
      </c>
      <c r="O150" s="452"/>
      <c r="P150" s="408"/>
      <c r="Q150" s="422"/>
      <c r="R150" s="408"/>
      <c r="S150" s="408"/>
      <c r="T150" s="408"/>
      <c r="U150" s="422"/>
      <c r="V150" s="408"/>
      <c r="W150" s="455" t="s">
        <v>2146</v>
      </c>
      <c r="X150" s="408"/>
    </row>
    <row r="151" spans="1:24" ht="140.25" outlineLevel="1">
      <c r="A151" s="744"/>
      <c r="B151" s="488" t="s">
        <v>1225</v>
      </c>
      <c r="C151" s="488"/>
      <c r="D151" s="417" t="s">
        <v>1504</v>
      </c>
      <c r="E151" s="417" t="s">
        <v>213</v>
      </c>
      <c r="F151" s="405"/>
      <c r="G151" s="416"/>
      <c r="H151" s="405"/>
      <c r="I151" s="706">
        <v>58189.23</v>
      </c>
      <c r="J151" s="532"/>
      <c r="K151" s="706">
        <f>I151-5690.99</f>
        <v>52498.240000000005</v>
      </c>
      <c r="L151" s="419"/>
      <c r="M151" s="487" t="s">
        <v>363</v>
      </c>
      <c r="N151" s="408" t="s">
        <v>214</v>
      </c>
      <c r="O151" s="452"/>
      <c r="P151" s="408"/>
      <c r="Q151" s="422"/>
      <c r="R151" s="408"/>
      <c r="S151" s="408"/>
      <c r="T151" s="408"/>
      <c r="U151" s="422"/>
      <c r="V151" s="408"/>
      <c r="W151" s="455" t="s">
        <v>2146</v>
      </c>
      <c r="X151" s="408"/>
    </row>
    <row r="152" spans="1:24" s="1" customFormat="1" ht="63.75" outlineLevel="1">
      <c r="A152" s="744"/>
      <c r="B152" s="431" t="s">
        <v>2000</v>
      </c>
      <c r="C152" s="431"/>
      <c r="D152" s="426" t="s">
        <v>2831</v>
      </c>
      <c r="E152" s="426" t="s">
        <v>2832</v>
      </c>
      <c r="F152" s="405" t="s">
        <v>2153</v>
      </c>
      <c r="G152" s="416">
        <v>517.7</v>
      </c>
      <c r="H152" s="405"/>
      <c r="I152" s="706"/>
      <c r="J152" s="419"/>
      <c r="K152" s="706"/>
      <c r="L152" s="419"/>
      <c r="M152" s="428">
        <v>41619</v>
      </c>
      <c r="N152" s="405" t="s">
        <v>2001</v>
      </c>
      <c r="O152" s="417" t="s">
        <v>2833</v>
      </c>
      <c r="P152" s="428">
        <v>41670</v>
      </c>
      <c r="Q152" s="417" t="s">
        <v>2834</v>
      </c>
      <c r="R152" s="428"/>
      <c r="S152" s="405"/>
      <c r="T152" s="408" t="s">
        <v>2426</v>
      </c>
      <c r="U152" s="539" t="s">
        <v>3025</v>
      </c>
      <c r="V152" s="430"/>
      <c r="W152" s="454" t="s">
        <v>2835</v>
      </c>
      <c r="X152" s="405"/>
    </row>
    <row r="153" spans="1:24" ht="63.75" outlineLevel="1">
      <c r="A153" s="744"/>
      <c r="B153" s="431" t="s">
        <v>1227</v>
      </c>
      <c r="C153" s="431"/>
      <c r="D153" s="426" t="s">
        <v>2839</v>
      </c>
      <c r="E153" s="426" t="s">
        <v>2836</v>
      </c>
      <c r="F153" s="405" t="s">
        <v>2154</v>
      </c>
      <c r="G153" s="416">
        <v>424</v>
      </c>
      <c r="H153" s="405" t="s">
        <v>100</v>
      </c>
      <c r="I153" s="706">
        <v>3355684.21</v>
      </c>
      <c r="J153" s="532"/>
      <c r="K153" s="706">
        <f>I153-165686.87</f>
        <v>3189997.34</v>
      </c>
      <c r="L153" s="419"/>
      <c r="M153" s="420">
        <v>38706</v>
      </c>
      <c r="N153" s="408"/>
      <c r="O153" s="422" t="s">
        <v>2837</v>
      </c>
      <c r="P153" s="420">
        <v>39731</v>
      </c>
      <c r="Q153" s="422" t="s">
        <v>2838</v>
      </c>
      <c r="R153" s="408"/>
      <c r="S153" s="408"/>
      <c r="T153" s="408" t="s">
        <v>2426</v>
      </c>
      <c r="U153" s="424" t="s">
        <v>2241</v>
      </c>
      <c r="X153" s="408"/>
    </row>
    <row r="154" spans="1:24" s="13" customFormat="1" ht="12.75" outlineLevel="1">
      <c r="A154" s="744">
        <v>10034</v>
      </c>
      <c r="B154" s="735" t="s">
        <v>102</v>
      </c>
      <c r="C154" s="736"/>
      <c r="D154" s="736"/>
      <c r="E154" s="736"/>
      <c r="F154" s="523"/>
      <c r="G154" s="524"/>
      <c r="H154" s="525"/>
      <c r="I154" s="705"/>
      <c r="J154" s="531"/>
      <c r="K154" s="705"/>
      <c r="L154" s="413"/>
      <c r="M154" s="525"/>
      <c r="N154" s="523"/>
      <c r="O154" s="410"/>
      <c r="P154" s="525"/>
      <c r="Q154" s="410"/>
      <c r="R154" s="523"/>
      <c r="S154" s="525"/>
      <c r="T154" s="525"/>
      <c r="U154" s="410"/>
      <c r="V154" s="411"/>
      <c r="W154" s="412"/>
      <c r="X154" s="412"/>
    </row>
    <row r="155" spans="1:24" ht="76.5" outlineLevel="1">
      <c r="A155" s="744"/>
      <c r="B155" s="431" t="s">
        <v>1228</v>
      </c>
      <c r="C155" s="431"/>
      <c r="D155" s="426" t="s">
        <v>2528</v>
      </c>
      <c r="E155" s="426" t="s">
        <v>2529</v>
      </c>
      <c r="F155" s="405" t="s">
        <v>2155</v>
      </c>
      <c r="G155" s="416">
        <v>2704.6</v>
      </c>
      <c r="H155" s="405" t="s">
        <v>1367</v>
      </c>
      <c r="I155" s="706">
        <v>24180307.96</v>
      </c>
      <c r="J155" s="532"/>
      <c r="K155" s="706">
        <v>16926000</v>
      </c>
      <c r="L155" s="419"/>
      <c r="M155" s="420">
        <v>39269</v>
      </c>
      <c r="N155" s="408"/>
      <c r="O155" s="422" t="s">
        <v>2530</v>
      </c>
      <c r="P155" s="420">
        <v>39547</v>
      </c>
      <c r="Q155" s="452" t="s">
        <v>2531</v>
      </c>
      <c r="R155" s="408"/>
      <c r="S155" s="408"/>
      <c r="T155" s="408" t="s">
        <v>2426</v>
      </c>
      <c r="U155" s="538" t="s">
        <v>3026</v>
      </c>
      <c r="V155" s="408"/>
      <c r="W155" s="455"/>
      <c r="X155" s="408"/>
    </row>
    <row r="156" spans="1:24" ht="76.5" outlineLevel="1">
      <c r="A156" s="744"/>
      <c r="B156" s="431" t="s">
        <v>136</v>
      </c>
      <c r="C156" s="431"/>
      <c r="D156" s="426" t="s">
        <v>2533</v>
      </c>
      <c r="E156" s="426" t="s">
        <v>2534</v>
      </c>
      <c r="F156" s="405" t="s">
        <v>2156</v>
      </c>
      <c r="G156" s="416">
        <v>24.2</v>
      </c>
      <c r="H156" s="405" t="s">
        <v>978</v>
      </c>
      <c r="I156" s="706">
        <v>955430.3</v>
      </c>
      <c r="J156" s="419"/>
      <c r="K156" s="706"/>
      <c r="L156" s="419"/>
      <c r="M156" s="428">
        <v>38916</v>
      </c>
      <c r="N156" s="408" t="s">
        <v>1814</v>
      </c>
      <c r="O156" s="422" t="s">
        <v>2535</v>
      </c>
      <c r="P156" s="420">
        <v>40792</v>
      </c>
      <c r="Q156" s="422" t="s">
        <v>2536</v>
      </c>
      <c r="R156" s="408"/>
      <c r="S156" s="408"/>
      <c r="T156" s="408" t="s">
        <v>2426</v>
      </c>
      <c r="U156" s="542" t="s">
        <v>2537</v>
      </c>
      <c r="V156" s="408"/>
      <c r="W156" s="455" t="s">
        <v>2504</v>
      </c>
      <c r="X156" s="408"/>
    </row>
    <row r="157" spans="1:24" ht="63.75" outlineLevel="1">
      <c r="A157" s="744"/>
      <c r="B157" s="431" t="s">
        <v>20</v>
      </c>
      <c r="C157" s="431"/>
      <c r="D157" s="426" t="s">
        <v>21</v>
      </c>
      <c r="E157" s="426" t="s">
        <v>2538</v>
      </c>
      <c r="F157" s="405" t="s">
        <v>2157</v>
      </c>
      <c r="G157" s="416">
        <v>46.06</v>
      </c>
      <c r="H157" s="405" t="s">
        <v>22</v>
      </c>
      <c r="I157" s="706"/>
      <c r="J157" s="419"/>
      <c r="K157" s="706"/>
      <c r="L157" s="419"/>
      <c r="M157" s="428">
        <v>40892</v>
      </c>
      <c r="N157" s="408"/>
      <c r="O157" s="422" t="s">
        <v>2539</v>
      </c>
      <c r="P157" s="420">
        <v>41417</v>
      </c>
      <c r="Q157" s="422" t="s">
        <v>2540</v>
      </c>
      <c r="R157" s="408"/>
      <c r="S157" s="408"/>
      <c r="T157" s="408" t="s">
        <v>2426</v>
      </c>
      <c r="U157" s="497"/>
      <c r="V157" s="408"/>
      <c r="W157" s="455"/>
      <c r="X157" s="408"/>
    </row>
    <row r="158" spans="1:24" s="13" customFormat="1" ht="12.75" outlineLevel="1">
      <c r="A158" s="731">
        <v>10035</v>
      </c>
      <c r="B158" s="735" t="s">
        <v>103</v>
      </c>
      <c r="C158" s="736"/>
      <c r="D158" s="736"/>
      <c r="E158" s="736"/>
      <c r="F158" s="523"/>
      <c r="G158" s="524"/>
      <c r="H158" s="525"/>
      <c r="I158" s="705"/>
      <c r="J158" s="531"/>
      <c r="K158" s="705"/>
      <c r="L158" s="413"/>
      <c r="M158" s="525"/>
      <c r="N158" s="523"/>
      <c r="O158" s="410"/>
      <c r="P158" s="525"/>
      <c r="Q158" s="410"/>
      <c r="R158" s="523"/>
      <c r="S158" s="525"/>
      <c r="T158" s="525"/>
      <c r="U158" s="410"/>
      <c r="V158" s="411"/>
      <c r="W158" s="412"/>
      <c r="X158" s="412"/>
    </row>
    <row r="159" spans="1:24" ht="140.25">
      <c r="A159" s="732"/>
      <c r="B159" s="431" t="s">
        <v>1229</v>
      </c>
      <c r="C159" s="431"/>
      <c r="D159" s="426" t="s">
        <v>2819</v>
      </c>
      <c r="E159" s="426" t="s">
        <v>2820</v>
      </c>
      <c r="F159" s="405" t="s">
        <v>2159</v>
      </c>
      <c r="G159" s="416">
        <v>394.9</v>
      </c>
      <c r="H159" s="405" t="s">
        <v>1388</v>
      </c>
      <c r="I159" s="706">
        <v>206637.24</v>
      </c>
      <c r="J159" s="419"/>
      <c r="K159" s="706">
        <v>100689.73</v>
      </c>
      <c r="L159" s="419"/>
      <c r="M159" s="420">
        <v>40239</v>
      </c>
      <c r="N159" s="408" t="s">
        <v>471</v>
      </c>
      <c r="O159" s="421" t="s">
        <v>2821</v>
      </c>
      <c r="P159" s="420">
        <v>40362</v>
      </c>
      <c r="Q159" s="452" t="s">
        <v>2823</v>
      </c>
      <c r="R159" s="408"/>
      <c r="S159" s="408"/>
      <c r="T159" s="408" t="s">
        <v>2426</v>
      </c>
      <c r="U159" s="541" t="s">
        <v>3027</v>
      </c>
      <c r="V159" s="408"/>
      <c r="W159" s="455"/>
      <c r="X159" s="408"/>
    </row>
    <row r="160" spans="1:24" ht="229.5">
      <c r="A160" s="732"/>
      <c r="B160" s="431" t="s">
        <v>896</v>
      </c>
      <c r="C160" s="431"/>
      <c r="D160" s="426" t="s">
        <v>2816</v>
      </c>
      <c r="E160" s="426" t="s">
        <v>2817</v>
      </c>
      <c r="F160" s="405" t="s">
        <v>2161</v>
      </c>
      <c r="G160" s="416">
        <v>387</v>
      </c>
      <c r="H160" s="405" t="s">
        <v>116</v>
      </c>
      <c r="I160" s="706">
        <v>3076476.11</v>
      </c>
      <c r="J160" s="419"/>
      <c r="K160" s="706">
        <v>591426.84</v>
      </c>
      <c r="L160" s="419"/>
      <c r="M160" s="420">
        <v>38944</v>
      </c>
      <c r="N160" s="408"/>
      <c r="O160" s="422" t="s">
        <v>2818</v>
      </c>
      <c r="P160" s="420">
        <v>39154</v>
      </c>
      <c r="Q160" s="452" t="s">
        <v>2822</v>
      </c>
      <c r="R160" s="408"/>
      <c r="S160" s="408"/>
      <c r="T160" s="408" t="s">
        <v>2426</v>
      </c>
      <c r="U160" s="541" t="s">
        <v>3028</v>
      </c>
      <c r="V160" s="408"/>
      <c r="W160" s="455"/>
      <c r="X160" s="408"/>
    </row>
    <row r="161" spans="1:24" ht="102">
      <c r="A161" s="732"/>
      <c r="B161" s="431" t="s">
        <v>2214</v>
      </c>
      <c r="C161" s="431"/>
      <c r="D161" s="426" t="s">
        <v>2780</v>
      </c>
      <c r="E161" s="426" t="s">
        <v>2784</v>
      </c>
      <c r="F161" s="455" t="s">
        <v>2213</v>
      </c>
      <c r="G161" s="451">
        <v>697.5</v>
      </c>
      <c r="H161" s="455" t="s">
        <v>77</v>
      </c>
      <c r="I161" s="710"/>
      <c r="J161" s="453"/>
      <c r="K161" s="710"/>
      <c r="L161" s="453"/>
      <c r="M161" s="454">
        <v>41982</v>
      </c>
      <c r="N161" s="455"/>
      <c r="O161" s="452" t="s">
        <v>2785</v>
      </c>
      <c r="P161" s="454">
        <v>42530</v>
      </c>
      <c r="Q161" s="452" t="s">
        <v>2786</v>
      </c>
      <c r="R161" s="454"/>
      <c r="S161" s="455"/>
      <c r="T161" s="408" t="s">
        <v>2426</v>
      </c>
      <c r="U161" s="541" t="s">
        <v>2787</v>
      </c>
      <c r="V161" s="408"/>
      <c r="W161" s="455"/>
      <c r="X161" s="408"/>
    </row>
    <row r="162" spans="1:24" ht="242.25">
      <c r="A162" s="732"/>
      <c r="B162" s="431" t="s">
        <v>897</v>
      </c>
      <c r="C162" s="431"/>
      <c r="D162" s="426" t="s">
        <v>2801</v>
      </c>
      <c r="E162" s="426" t="s">
        <v>2802</v>
      </c>
      <c r="F162" s="405" t="s">
        <v>2162</v>
      </c>
      <c r="G162" s="416">
        <v>1279.5</v>
      </c>
      <c r="H162" s="405" t="s">
        <v>77</v>
      </c>
      <c r="I162" s="706">
        <v>6276593.36</v>
      </c>
      <c r="J162" s="419"/>
      <c r="K162" s="706">
        <v>3485857.54</v>
      </c>
      <c r="L162" s="419"/>
      <c r="M162" s="420">
        <v>39367</v>
      </c>
      <c r="N162" s="408"/>
      <c r="O162" s="422" t="s">
        <v>2803</v>
      </c>
      <c r="P162" s="420">
        <v>39427</v>
      </c>
      <c r="Q162" s="452" t="s">
        <v>2804</v>
      </c>
      <c r="R162" s="408"/>
      <c r="S162" s="408"/>
      <c r="T162" s="408" t="s">
        <v>2426</v>
      </c>
      <c r="U162" s="541" t="s">
        <v>3029</v>
      </c>
      <c r="V162" s="408"/>
      <c r="W162" s="455"/>
      <c r="X162" s="408"/>
    </row>
    <row r="163" spans="1:24" ht="102">
      <c r="A163" s="732"/>
      <c r="B163" s="431" t="s">
        <v>899</v>
      </c>
      <c r="C163" s="431"/>
      <c r="D163" s="426" t="s">
        <v>2827</v>
      </c>
      <c r="E163" s="426" t="s">
        <v>2844</v>
      </c>
      <c r="F163" s="405" t="s">
        <v>2163</v>
      </c>
      <c r="G163" s="416">
        <v>349.4</v>
      </c>
      <c r="H163" s="405" t="s">
        <v>121</v>
      </c>
      <c r="I163" s="706">
        <v>3453325.29</v>
      </c>
      <c r="J163" s="419"/>
      <c r="K163" s="706">
        <v>1079580.09</v>
      </c>
      <c r="L163" s="419"/>
      <c r="M163" s="420">
        <v>37999</v>
      </c>
      <c r="N163" s="408"/>
      <c r="O163" s="422" t="s">
        <v>3030</v>
      </c>
      <c r="P163" s="420">
        <v>38492</v>
      </c>
      <c r="Q163" s="422" t="s">
        <v>2845</v>
      </c>
      <c r="R163" s="408"/>
      <c r="S163" s="408"/>
      <c r="T163" s="408" t="s">
        <v>2426</v>
      </c>
      <c r="U163" s="541" t="s">
        <v>3031</v>
      </c>
      <c r="V163" s="504"/>
      <c r="W163" s="455"/>
      <c r="X163" s="408"/>
    </row>
    <row r="164" spans="1:24" ht="165.75">
      <c r="A164" s="732"/>
      <c r="B164" s="431" t="s">
        <v>900</v>
      </c>
      <c r="C164" s="431"/>
      <c r="D164" s="426" t="s">
        <v>2812</v>
      </c>
      <c r="E164" s="426" t="s">
        <v>2824</v>
      </c>
      <c r="F164" s="405" t="s">
        <v>2164</v>
      </c>
      <c r="G164" s="427">
        <v>889.8</v>
      </c>
      <c r="H164" s="405" t="s">
        <v>1367</v>
      </c>
      <c r="I164" s="706">
        <v>4526019.84</v>
      </c>
      <c r="J164" s="419"/>
      <c r="K164" s="706">
        <v>1352503.98</v>
      </c>
      <c r="L164" s="419"/>
      <c r="M164" s="482">
        <v>40442</v>
      </c>
      <c r="N164" s="408"/>
      <c r="O164" s="421" t="s">
        <v>2825</v>
      </c>
      <c r="P164" s="420">
        <v>40506</v>
      </c>
      <c r="Q164" s="452" t="s">
        <v>2826</v>
      </c>
      <c r="R164" s="408"/>
      <c r="S164" s="408"/>
      <c r="T164" s="408" t="s">
        <v>2426</v>
      </c>
      <c r="U164" s="541" t="s">
        <v>3032</v>
      </c>
      <c r="V164" s="504"/>
      <c r="W164" s="455"/>
      <c r="X164" s="408"/>
    </row>
    <row r="165" spans="1:24" ht="76.5">
      <c r="A165" s="732"/>
      <c r="B165" s="431" t="s">
        <v>901</v>
      </c>
      <c r="C165" s="431"/>
      <c r="D165" s="426" t="s">
        <v>2812</v>
      </c>
      <c r="E165" s="426" t="s">
        <v>2813</v>
      </c>
      <c r="F165" s="405" t="s">
        <v>2165</v>
      </c>
      <c r="G165" s="427">
        <v>348.9</v>
      </c>
      <c r="H165" s="405" t="s">
        <v>391</v>
      </c>
      <c r="I165" s="706">
        <v>127878.61</v>
      </c>
      <c r="J165" s="419"/>
      <c r="K165" s="706">
        <v>44073.46</v>
      </c>
      <c r="L165" s="419"/>
      <c r="M165" s="482">
        <v>40442</v>
      </c>
      <c r="N165" s="408"/>
      <c r="O165" s="421" t="s">
        <v>2814</v>
      </c>
      <c r="P165" s="420">
        <v>40506</v>
      </c>
      <c r="Q165" s="452" t="s">
        <v>2815</v>
      </c>
      <c r="R165" s="408"/>
      <c r="S165" s="408"/>
      <c r="T165" s="408" t="s">
        <v>2426</v>
      </c>
      <c r="U165" s="541" t="s">
        <v>3033</v>
      </c>
      <c r="V165" s="408"/>
      <c r="W165" s="455"/>
      <c r="X165" s="408"/>
    </row>
    <row r="166" spans="1:24" ht="114.75">
      <c r="A166" s="732"/>
      <c r="B166" s="431" t="s">
        <v>902</v>
      </c>
      <c r="C166" s="431"/>
      <c r="D166" s="426" t="s">
        <v>2827</v>
      </c>
      <c r="E166" s="426" t="s">
        <v>2828</v>
      </c>
      <c r="F166" s="405" t="s">
        <v>2166</v>
      </c>
      <c r="G166" s="427">
        <v>312.4</v>
      </c>
      <c r="H166" s="405" t="s">
        <v>508</v>
      </c>
      <c r="I166" s="706">
        <v>1297048</v>
      </c>
      <c r="J166" s="419"/>
      <c r="K166" s="706">
        <f>I166-I166</f>
        <v>0</v>
      </c>
      <c r="L166" s="419"/>
      <c r="M166" s="420" t="s">
        <v>2829</v>
      </c>
      <c r="N166" s="408" t="s">
        <v>1475</v>
      </c>
      <c r="O166" s="421" t="s">
        <v>3034</v>
      </c>
      <c r="P166" s="420">
        <v>40305</v>
      </c>
      <c r="Q166" s="452" t="s">
        <v>2830</v>
      </c>
      <c r="R166" s="408"/>
      <c r="S166" s="408"/>
      <c r="T166" s="408" t="s">
        <v>2426</v>
      </c>
      <c r="U166" s="489" t="s">
        <v>3035</v>
      </c>
      <c r="V166" s="408"/>
      <c r="W166" s="455"/>
      <c r="X166" s="408"/>
    </row>
    <row r="167" spans="1:24" ht="38.25">
      <c r="A167" s="732"/>
      <c r="B167" s="505" t="s">
        <v>903</v>
      </c>
      <c r="C167" s="505"/>
      <c r="D167" s="417" t="s">
        <v>1294</v>
      </c>
      <c r="E167" s="417" t="s">
        <v>361</v>
      </c>
      <c r="F167" s="405" t="s">
        <v>2158</v>
      </c>
      <c r="G167" s="484">
        <v>157.5</v>
      </c>
      <c r="H167" s="405"/>
      <c r="I167" s="706">
        <v>11630.88</v>
      </c>
      <c r="J167" s="419"/>
      <c r="K167" s="706">
        <v>3622.07</v>
      </c>
      <c r="L167" s="419"/>
      <c r="M167" s="487" t="s">
        <v>363</v>
      </c>
      <c r="N167" s="506" t="s">
        <v>2057</v>
      </c>
      <c r="O167" s="452"/>
      <c r="P167" s="408"/>
      <c r="Q167" s="422" t="s">
        <v>1348</v>
      </c>
      <c r="R167" s="408"/>
      <c r="S167" s="408"/>
      <c r="T167" s="408"/>
      <c r="U167" s="422"/>
      <c r="V167" s="408"/>
      <c r="W167" s="408" t="s">
        <v>2158</v>
      </c>
      <c r="X167" s="408"/>
    </row>
    <row r="168" spans="1:24" ht="280.5">
      <c r="A168" s="732"/>
      <c r="B168" s="431" t="s">
        <v>904</v>
      </c>
      <c r="C168" s="431"/>
      <c r="D168" s="426" t="s">
        <v>2788</v>
      </c>
      <c r="E168" s="426" t="s">
        <v>2789</v>
      </c>
      <c r="F168" s="405" t="s">
        <v>2167</v>
      </c>
      <c r="G168" s="484" t="s">
        <v>3036</v>
      </c>
      <c r="H168" s="405" t="s">
        <v>930</v>
      </c>
      <c r="I168" s="706">
        <v>4339815.44</v>
      </c>
      <c r="J168" s="419"/>
      <c r="K168" s="706">
        <v>834250.83</v>
      </c>
      <c r="L168" s="419"/>
      <c r="M168" s="507" t="s">
        <v>3037</v>
      </c>
      <c r="N168" s="408"/>
      <c r="O168" s="417" t="s">
        <v>2790</v>
      </c>
      <c r="P168" s="420">
        <v>40990</v>
      </c>
      <c r="Q168" s="452" t="s">
        <v>2791</v>
      </c>
      <c r="R168" s="408"/>
      <c r="S168" s="408"/>
      <c r="T168" s="408" t="s">
        <v>2426</v>
      </c>
      <c r="U168" s="541" t="s">
        <v>3038</v>
      </c>
      <c r="V168" s="408"/>
      <c r="W168" s="455"/>
      <c r="X168" s="408"/>
    </row>
    <row r="169" spans="1:24" ht="38.25">
      <c r="A169" s="732"/>
      <c r="B169" s="505" t="s">
        <v>401</v>
      </c>
      <c r="C169" s="505"/>
      <c r="D169" s="417" t="s">
        <v>2244</v>
      </c>
      <c r="E169" s="417" t="s">
        <v>1584</v>
      </c>
      <c r="F169" s="405" t="s">
        <v>2158</v>
      </c>
      <c r="G169" s="484">
        <v>46</v>
      </c>
      <c r="H169" s="405"/>
      <c r="I169" s="706">
        <v>204838.63</v>
      </c>
      <c r="J169" s="419"/>
      <c r="K169" s="706">
        <v>0</v>
      </c>
      <c r="L169" s="419"/>
      <c r="M169" s="485" t="s">
        <v>363</v>
      </c>
      <c r="N169" s="506" t="s">
        <v>2057</v>
      </c>
      <c r="O169" s="452"/>
      <c r="P169" s="487"/>
      <c r="Q169" s="497" t="s">
        <v>3039</v>
      </c>
      <c r="R169" s="487"/>
      <c r="S169" s="487"/>
      <c r="T169" s="487"/>
      <c r="U169" s="422"/>
      <c r="V169" s="408"/>
      <c r="W169" s="408" t="s">
        <v>2158</v>
      </c>
      <c r="X169" s="408"/>
    </row>
    <row r="170" spans="1:24" s="1" customFormat="1" ht="140.25" outlineLevel="1">
      <c r="A170" s="732"/>
      <c r="B170" s="431" t="s">
        <v>905</v>
      </c>
      <c r="C170" s="431"/>
      <c r="D170" s="426" t="s">
        <v>2809</v>
      </c>
      <c r="E170" s="426" t="s">
        <v>2810</v>
      </c>
      <c r="F170" s="405" t="s">
        <v>2168</v>
      </c>
      <c r="G170" s="416">
        <v>153.7</v>
      </c>
      <c r="H170" s="405" t="s">
        <v>1519</v>
      </c>
      <c r="I170" s="706">
        <v>2557824.52</v>
      </c>
      <c r="J170" s="419"/>
      <c r="K170" s="706">
        <v>1051741.24</v>
      </c>
      <c r="L170" s="419"/>
      <c r="M170" s="428">
        <v>38944</v>
      </c>
      <c r="N170" s="408" t="s">
        <v>62</v>
      </c>
      <c r="O170" s="417" t="s">
        <v>3040</v>
      </c>
      <c r="P170" s="420">
        <v>39108</v>
      </c>
      <c r="Q170" s="452" t="s">
        <v>2811</v>
      </c>
      <c r="R170" s="408"/>
      <c r="S170" s="408"/>
      <c r="T170" s="455" t="s">
        <v>2426</v>
      </c>
      <c r="U170" s="541" t="s">
        <v>3041</v>
      </c>
      <c r="V170" s="430"/>
      <c r="W170" s="455"/>
      <c r="X170" s="408"/>
    </row>
    <row r="171" spans="1:24" s="1" customFormat="1" ht="76.5">
      <c r="A171" s="732"/>
      <c r="B171" s="431" t="s">
        <v>279</v>
      </c>
      <c r="C171" s="431"/>
      <c r="D171" s="426" t="s">
        <v>2846</v>
      </c>
      <c r="E171" s="426" t="s">
        <v>2847</v>
      </c>
      <c r="F171" s="405" t="s">
        <v>2169</v>
      </c>
      <c r="G171" s="416">
        <v>128.5</v>
      </c>
      <c r="H171" s="405" t="s">
        <v>1031</v>
      </c>
      <c r="I171" s="706">
        <v>1450619.35</v>
      </c>
      <c r="J171" s="419"/>
      <c r="K171" s="706">
        <v>458396.29</v>
      </c>
      <c r="L171" s="419"/>
      <c r="M171" s="428">
        <v>39219</v>
      </c>
      <c r="N171" s="405"/>
      <c r="O171" s="417" t="s">
        <v>2848</v>
      </c>
      <c r="P171" s="428">
        <v>39561</v>
      </c>
      <c r="Q171" s="452" t="s">
        <v>2849</v>
      </c>
      <c r="R171" s="405"/>
      <c r="S171" s="405"/>
      <c r="T171" s="455" t="s">
        <v>2426</v>
      </c>
      <c r="U171" s="489" t="s">
        <v>2850</v>
      </c>
      <c r="V171" s="430"/>
      <c r="W171" s="455"/>
      <c r="X171" s="455"/>
    </row>
    <row r="172" spans="1:24" s="1" customFormat="1" ht="204">
      <c r="A172" s="732"/>
      <c r="B172" s="431" t="s">
        <v>583</v>
      </c>
      <c r="C172" s="431"/>
      <c r="D172" s="426" t="s">
        <v>2805</v>
      </c>
      <c r="E172" s="426" t="s">
        <v>2806</v>
      </c>
      <c r="F172" s="405" t="s">
        <v>2170</v>
      </c>
      <c r="G172" s="416">
        <v>462.8</v>
      </c>
      <c r="H172" s="405" t="s">
        <v>584</v>
      </c>
      <c r="I172" s="706">
        <v>3864011.19</v>
      </c>
      <c r="J172" s="419"/>
      <c r="K172" s="706">
        <v>1421135.1</v>
      </c>
      <c r="L172" s="419"/>
      <c r="M172" s="428">
        <v>40886</v>
      </c>
      <c r="N172" s="405"/>
      <c r="O172" s="477" t="s">
        <v>2807</v>
      </c>
      <c r="P172" s="428">
        <v>41078</v>
      </c>
      <c r="Q172" s="452" t="s">
        <v>2808</v>
      </c>
      <c r="R172" s="405"/>
      <c r="S172" s="405"/>
      <c r="T172" s="455" t="s">
        <v>2426</v>
      </c>
      <c r="U172" s="541" t="s">
        <v>3042</v>
      </c>
      <c r="V172" s="405"/>
      <c r="W172" s="455"/>
      <c r="X172" s="405"/>
    </row>
    <row r="173" spans="1:24" s="1" customFormat="1" ht="153">
      <c r="A173" s="732"/>
      <c r="B173" s="431" t="s">
        <v>593</v>
      </c>
      <c r="C173" s="431"/>
      <c r="D173" s="426" t="s">
        <v>2799</v>
      </c>
      <c r="E173" s="449" t="s">
        <v>2798</v>
      </c>
      <c r="F173" s="448" t="s">
        <v>1777</v>
      </c>
      <c r="G173" s="416">
        <v>572.7</v>
      </c>
      <c r="H173" s="405" t="s">
        <v>594</v>
      </c>
      <c r="I173" s="706">
        <v>978696</v>
      </c>
      <c r="J173" s="419"/>
      <c r="K173" s="706">
        <v>638918.36</v>
      </c>
      <c r="L173" s="419" t="s">
        <v>1621</v>
      </c>
      <c r="M173" s="482" t="s">
        <v>3043</v>
      </c>
      <c r="N173" s="405" t="s">
        <v>1776</v>
      </c>
      <c r="O173" s="422" t="s">
        <v>3044</v>
      </c>
      <c r="P173" s="420">
        <v>41078</v>
      </c>
      <c r="Q173" s="452" t="s">
        <v>2800</v>
      </c>
      <c r="R173" s="408"/>
      <c r="S173" s="408"/>
      <c r="T173" s="455" t="s">
        <v>2426</v>
      </c>
      <c r="U173" s="541" t="s">
        <v>3045</v>
      </c>
      <c r="V173" s="504"/>
      <c r="W173" s="455"/>
      <c r="X173" s="455"/>
    </row>
    <row r="174" spans="1:24" ht="114.75">
      <c r="A174" s="732"/>
      <c r="B174" s="488" t="s">
        <v>2109</v>
      </c>
      <c r="C174" s="431"/>
      <c r="D174" s="426" t="s">
        <v>2780</v>
      </c>
      <c r="E174" s="426" t="s">
        <v>2781</v>
      </c>
      <c r="F174" s="455" t="s">
        <v>2171</v>
      </c>
      <c r="G174" s="451">
        <v>374.1</v>
      </c>
      <c r="H174" s="455" t="s">
        <v>2108</v>
      </c>
      <c r="I174" s="710">
        <v>652573.68</v>
      </c>
      <c r="J174" s="453"/>
      <c r="K174" s="710">
        <v>582461.66</v>
      </c>
      <c r="L174" s="453"/>
      <c r="M174" s="454">
        <v>42000</v>
      </c>
      <c r="N174" s="455"/>
      <c r="O174" s="452" t="s">
        <v>2782</v>
      </c>
      <c r="P174" s="454">
        <v>42457</v>
      </c>
      <c r="Q174" s="452" t="s">
        <v>2783</v>
      </c>
      <c r="R174" s="455"/>
      <c r="S174" s="455"/>
      <c r="T174" s="455" t="s">
        <v>2426</v>
      </c>
      <c r="U174" s="541" t="s">
        <v>3046</v>
      </c>
      <c r="V174" s="457"/>
      <c r="W174" s="455"/>
      <c r="X174" s="455"/>
    </row>
    <row r="175" spans="1:24" ht="127.5">
      <c r="A175" s="732"/>
      <c r="B175" s="431" t="s">
        <v>2106</v>
      </c>
      <c r="C175" s="431"/>
      <c r="D175" s="426" t="s">
        <v>2775</v>
      </c>
      <c r="E175" s="426" t="s">
        <v>2776</v>
      </c>
      <c r="F175" s="455" t="s">
        <v>2172</v>
      </c>
      <c r="G175" s="468">
        <v>668.2</v>
      </c>
      <c r="H175" s="455" t="s">
        <v>1353</v>
      </c>
      <c r="I175" s="710">
        <v>1765912.33</v>
      </c>
      <c r="J175" s="453"/>
      <c r="K175" s="710">
        <v>1190572</v>
      </c>
      <c r="L175" s="453"/>
      <c r="M175" s="470"/>
      <c r="N175" s="455"/>
      <c r="O175" s="447" t="s">
        <v>2777</v>
      </c>
      <c r="P175" s="455" t="s">
        <v>2778</v>
      </c>
      <c r="Q175" s="452" t="s">
        <v>2779</v>
      </c>
      <c r="R175" s="455"/>
      <c r="S175" s="455"/>
      <c r="T175" s="455" t="s">
        <v>2426</v>
      </c>
      <c r="U175" s="540" t="s">
        <v>3047</v>
      </c>
      <c r="V175" s="455"/>
      <c r="W175" s="455"/>
      <c r="X175" s="455" t="s">
        <v>2107</v>
      </c>
    </row>
    <row r="176" spans="1:24" ht="102">
      <c r="A176" s="733"/>
      <c r="B176" s="414" t="s">
        <v>2738</v>
      </c>
      <c r="C176" s="414"/>
      <c r="D176" s="415" t="s">
        <v>2732</v>
      </c>
      <c r="E176" s="415" t="s">
        <v>2733</v>
      </c>
      <c r="F176" s="455" t="s">
        <v>2734</v>
      </c>
      <c r="G176" s="468">
        <v>405.4</v>
      </c>
      <c r="H176" s="455"/>
      <c r="I176" s="710">
        <v>1</v>
      </c>
      <c r="J176" s="453">
        <v>0</v>
      </c>
      <c r="K176" s="710">
        <v>1</v>
      </c>
      <c r="L176" s="453"/>
      <c r="M176" s="470">
        <v>44509</v>
      </c>
      <c r="N176" s="455" t="s">
        <v>2735</v>
      </c>
      <c r="O176" s="447" t="s">
        <v>2736</v>
      </c>
      <c r="P176" s="455">
        <v>44523</v>
      </c>
      <c r="Q176" s="452" t="s">
        <v>2737</v>
      </c>
      <c r="R176" s="455"/>
      <c r="S176" s="455"/>
      <c r="T176" s="455" t="s">
        <v>2426</v>
      </c>
      <c r="U176" s="540" t="s">
        <v>3048</v>
      </c>
      <c r="V176" s="455"/>
      <c r="W176" s="455"/>
      <c r="X176" s="455"/>
    </row>
    <row r="177" spans="1:24" ht="12.75">
      <c r="A177" s="744">
        <v>10036</v>
      </c>
      <c r="B177" s="735" t="s">
        <v>1124</v>
      </c>
      <c r="C177" s="736"/>
      <c r="D177" s="736"/>
      <c r="E177" s="736"/>
      <c r="F177" s="523"/>
      <c r="G177" s="524"/>
      <c r="H177" s="525"/>
      <c r="I177" s="705"/>
      <c r="J177" s="531"/>
      <c r="K177" s="705"/>
      <c r="L177" s="413"/>
      <c r="M177" s="525"/>
      <c r="N177" s="523"/>
      <c r="O177" s="410"/>
      <c r="P177" s="525"/>
      <c r="Q177" s="410"/>
      <c r="R177" s="523"/>
      <c r="S177" s="525"/>
      <c r="T177" s="525"/>
      <c r="U177" s="410"/>
      <c r="V177" s="411"/>
      <c r="W177" s="412"/>
      <c r="X177" s="412"/>
    </row>
    <row r="178" spans="1:24" ht="102">
      <c r="A178" s="744"/>
      <c r="B178" s="431" t="s">
        <v>906</v>
      </c>
      <c r="C178" s="431"/>
      <c r="D178" s="426" t="s">
        <v>2851</v>
      </c>
      <c r="E178" s="426" t="s">
        <v>2852</v>
      </c>
      <c r="F178" s="405" t="s">
        <v>2173</v>
      </c>
      <c r="G178" s="416">
        <v>888.1</v>
      </c>
      <c r="H178" s="405" t="s">
        <v>827</v>
      </c>
      <c r="I178" s="708">
        <v>766822.5</v>
      </c>
      <c r="J178" s="532"/>
      <c r="K178" s="706">
        <v>95840.46</v>
      </c>
      <c r="L178" s="419"/>
      <c r="M178" s="420">
        <v>38541</v>
      </c>
      <c r="N178" s="408"/>
      <c r="O178" s="422" t="s">
        <v>2853</v>
      </c>
      <c r="P178" s="420">
        <v>38748</v>
      </c>
      <c r="Q178" s="422" t="s">
        <v>2916</v>
      </c>
      <c r="R178" s="408"/>
      <c r="S178" s="408"/>
      <c r="T178" s="455" t="s">
        <v>2426</v>
      </c>
      <c r="U178" s="541" t="s">
        <v>3049</v>
      </c>
      <c r="V178" s="408"/>
      <c r="W178" s="455"/>
      <c r="X178" s="408"/>
    </row>
    <row r="179" spans="1:24" s="1" customFormat="1" ht="38.25">
      <c r="A179" s="744"/>
      <c r="B179" s="483" t="s">
        <v>907</v>
      </c>
      <c r="C179" s="483"/>
      <c r="D179" s="417" t="s">
        <v>66</v>
      </c>
      <c r="E179" s="417" t="s">
        <v>43</v>
      </c>
      <c r="F179" s="405"/>
      <c r="G179" s="484">
        <v>10</v>
      </c>
      <c r="H179" s="405" t="s">
        <v>1269</v>
      </c>
      <c r="I179" s="706">
        <v>858.92</v>
      </c>
      <c r="J179" s="419"/>
      <c r="K179" s="706">
        <f>I179-858.92</f>
        <v>0</v>
      </c>
      <c r="L179" s="419"/>
      <c r="M179" s="446" t="s">
        <v>363</v>
      </c>
      <c r="N179" s="405"/>
      <c r="O179" s="452"/>
      <c r="P179" s="405"/>
      <c r="Q179" s="417"/>
      <c r="R179" s="405"/>
      <c r="S179" s="405"/>
      <c r="T179" s="405"/>
      <c r="U179" s="417"/>
      <c r="V179" s="405" t="s">
        <v>104</v>
      </c>
      <c r="W179" s="405" t="s">
        <v>1604</v>
      </c>
      <c r="X179" s="408" t="s">
        <v>34</v>
      </c>
    </row>
    <row r="180" spans="1:24" ht="12.75">
      <c r="A180" s="731">
        <v>10037</v>
      </c>
      <c r="B180" s="735" t="s">
        <v>1125</v>
      </c>
      <c r="C180" s="736"/>
      <c r="D180" s="736"/>
      <c r="E180" s="736"/>
      <c r="F180" s="523"/>
      <c r="G180" s="524"/>
      <c r="H180" s="525"/>
      <c r="I180" s="705"/>
      <c r="J180" s="531"/>
      <c r="K180" s="705"/>
      <c r="L180" s="413"/>
      <c r="M180" s="525"/>
      <c r="N180" s="523"/>
      <c r="O180" s="410"/>
      <c r="P180" s="525"/>
      <c r="Q180" s="410"/>
      <c r="R180" s="523"/>
      <c r="S180" s="525"/>
      <c r="T180" s="525"/>
      <c r="U180" s="410"/>
      <c r="V180" s="411"/>
      <c r="W180" s="412"/>
      <c r="X180" s="412"/>
    </row>
    <row r="181" spans="1:24" ht="127.5">
      <c r="A181" s="732"/>
      <c r="B181" s="431" t="s">
        <v>908</v>
      </c>
      <c r="C181" s="431"/>
      <c r="D181" s="426" t="s">
        <v>2900</v>
      </c>
      <c r="E181" s="426" t="s">
        <v>2901</v>
      </c>
      <c r="F181" s="405" t="s">
        <v>2174</v>
      </c>
      <c r="G181" s="427">
        <v>743.6</v>
      </c>
      <c r="H181" s="405" t="s">
        <v>108</v>
      </c>
      <c r="I181" s="706">
        <v>3185210.26</v>
      </c>
      <c r="J181" s="532"/>
      <c r="K181" s="706">
        <v>1026395.49</v>
      </c>
      <c r="L181" s="419"/>
      <c r="M181" s="507" t="s">
        <v>3050</v>
      </c>
      <c r="N181" s="408" t="s">
        <v>1476</v>
      </c>
      <c r="O181" s="422" t="s">
        <v>3051</v>
      </c>
      <c r="P181" s="420">
        <v>39524</v>
      </c>
      <c r="Q181" s="452" t="s">
        <v>2902</v>
      </c>
      <c r="R181" s="408"/>
      <c r="S181" s="408"/>
      <c r="T181" s="405" t="s">
        <v>2426</v>
      </c>
      <c r="U181" s="538" t="s">
        <v>3052</v>
      </c>
      <c r="V181" s="408"/>
      <c r="W181" s="455"/>
      <c r="X181" s="408"/>
    </row>
    <row r="182" spans="1:24" s="1" customFormat="1" ht="76.5">
      <c r="A182" s="732"/>
      <c r="B182" s="431" t="s">
        <v>737</v>
      </c>
      <c r="C182" s="431"/>
      <c r="D182" s="426" t="s">
        <v>2895</v>
      </c>
      <c r="E182" s="426" t="s">
        <v>2896</v>
      </c>
      <c r="F182" s="405" t="s">
        <v>2189</v>
      </c>
      <c r="G182" s="416">
        <v>70</v>
      </c>
      <c r="H182" s="405" t="s">
        <v>121</v>
      </c>
      <c r="I182" s="706">
        <v>70544</v>
      </c>
      <c r="J182" s="419"/>
      <c r="K182" s="706">
        <f>I182</f>
        <v>70544</v>
      </c>
      <c r="L182" s="419"/>
      <c r="M182" s="428">
        <v>38951</v>
      </c>
      <c r="N182" s="405"/>
      <c r="O182" s="417" t="s">
        <v>2897</v>
      </c>
      <c r="P182" s="428">
        <v>39743</v>
      </c>
      <c r="Q182" s="452" t="s">
        <v>2898</v>
      </c>
      <c r="R182" s="405"/>
      <c r="S182" s="405"/>
      <c r="T182" s="405" t="s">
        <v>2426</v>
      </c>
      <c r="U182" s="489" t="s">
        <v>2899</v>
      </c>
      <c r="V182" s="401"/>
      <c r="W182" s="455"/>
      <c r="X182" s="448"/>
    </row>
    <row r="183" spans="1:24" s="321" customFormat="1" ht="89.25">
      <c r="A183" s="732"/>
      <c r="B183" s="414" t="s">
        <v>2391</v>
      </c>
      <c r="C183" s="414" t="s">
        <v>2392</v>
      </c>
      <c r="D183" s="415" t="s">
        <v>2435</v>
      </c>
      <c r="E183" s="415" t="s">
        <v>2386</v>
      </c>
      <c r="F183" s="405" t="s">
        <v>2387</v>
      </c>
      <c r="G183" s="416">
        <v>32.5</v>
      </c>
      <c r="H183" s="405" t="s">
        <v>1353</v>
      </c>
      <c r="I183" s="706">
        <v>401708.79</v>
      </c>
      <c r="J183" s="419">
        <v>0</v>
      </c>
      <c r="K183" s="706">
        <v>401708.79</v>
      </c>
      <c r="L183" s="419">
        <v>401708.79</v>
      </c>
      <c r="M183" s="428">
        <v>44413</v>
      </c>
      <c r="N183" s="405" t="s">
        <v>2388</v>
      </c>
      <c r="O183" s="417" t="s">
        <v>2389</v>
      </c>
      <c r="P183" s="428">
        <v>44421</v>
      </c>
      <c r="Q183" s="417" t="s">
        <v>2390</v>
      </c>
      <c r="R183" s="405"/>
      <c r="S183" s="405"/>
      <c r="T183" s="405" t="s">
        <v>2426</v>
      </c>
      <c r="U183" s="489" t="s">
        <v>3065</v>
      </c>
      <c r="V183" s="405"/>
      <c r="W183" s="455"/>
      <c r="X183" s="448"/>
    </row>
    <row r="184" spans="1:24" s="321" customFormat="1" ht="102">
      <c r="A184" s="733"/>
      <c r="B184" s="414" t="s">
        <v>2739</v>
      </c>
      <c r="C184" s="414"/>
      <c r="D184" s="415" t="s">
        <v>2740</v>
      </c>
      <c r="E184" s="415" t="s">
        <v>2741</v>
      </c>
      <c r="F184" s="455" t="s">
        <v>2742</v>
      </c>
      <c r="G184" s="468">
        <v>137</v>
      </c>
      <c r="H184" s="455"/>
      <c r="I184" s="710">
        <v>1</v>
      </c>
      <c r="J184" s="453">
        <v>0</v>
      </c>
      <c r="K184" s="710">
        <v>1</v>
      </c>
      <c r="L184" s="453"/>
      <c r="M184" s="470">
        <v>44509</v>
      </c>
      <c r="N184" s="455" t="s">
        <v>2735</v>
      </c>
      <c r="O184" s="447" t="s">
        <v>2743</v>
      </c>
      <c r="P184" s="454">
        <v>44523</v>
      </c>
      <c r="Q184" s="452" t="s">
        <v>2737</v>
      </c>
      <c r="R184" s="455"/>
      <c r="S184" s="455"/>
      <c r="T184" s="455" t="s">
        <v>2426</v>
      </c>
      <c r="U184" s="447" t="s">
        <v>3066</v>
      </c>
      <c r="V184" s="455"/>
      <c r="W184" s="455"/>
      <c r="X184" s="455"/>
    </row>
    <row r="185" spans="1:24" ht="12.75">
      <c r="A185" s="744">
        <v>10045</v>
      </c>
      <c r="B185" s="735" t="s">
        <v>281</v>
      </c>
      <c r="C185" s="736"/>
      <c r="D185" s="736"/>
      <c r="E185" s="736"/>
      <c r="F185" s="523"/>
      <c r="G185" s="524"/>
      <c r="H185" s="525"/>
      <c r="I185" s="705"/>
      <c r="J185" s="531"/>
      <c r="K185" s="705"/>
      <c r="L185" s="413"/>
      <c r="M185" s="525"/>
      <c r="N185" s="523"/>
      <c r="O185" s="410"/>
      <c r="P185" s="525"/>
      <c r="Q185" s="410"/>
      <c r="R185" s="523"/>
      <c r="S185" s="525"/>
      <c r="T185" s="525"/>
      <c r="U185" s="410"/>
      <c r="V185" s="411"/>
      <c r="W185" s="412"/>
      <c r="X185" s="412"/>
    </row>
    <row r="186" spans="1:24" s="1" customFormat="1" ht="191.25">
      <c r="A186" s="744"/>
      <c r="B186" s="431" t="s">
        <v>134</v>
      </c>
      <c r="C186" s="431"/>
      <c r="D186" s="449" t="s">
        <v>2752</v>
      </c>
      <c r="E186" s="426" t="s">
        <v>2753</v>
      </c>
      <c r="F186" s="405" t="s">
        <v>2175</v>
      </c>
      <c r="G186" s="484" t="s">
        <v>3053</v>
      </c>
      <c r="H186" s="405" t="s">
        <v>100</v>
      </c>
      <c r="I186" s="706">
        <v>8989937.4</v>
      </c>
      <c r="J186" s="419"/>
      <c r="K186" s="706"/>
      <c r="L186" s="419"/>
      <c r="M186" s="485" t="s">
        <v>3054</v>
      </c>
      <c r="N186" s="405" t="s">
        <v>215</v>
      </c>
      <c r="O186" s="417" t="s">
        <v>3055</v>
      </c>
      <c r="P186" s="428">
        <v>40436</v>
      </c>
      <c r="Q186" s="417" t="s">
        <v>2754</v>
      </c>
      <c r="R186" s="405"/>
      <c r="S186" s="405"/>
      <c r="T186" s="455" t="s">
        <v>2426</v>
      </c>
      <c r="U186" s="541" t="s">
        <v>3056</v>
      </c>
      <c r="V186" s="405"/>
      <c r="W186" s="455"/>
      <c r="X186" s="405"/>
    </row>
    <row r="187" spans="1:26" s="29" customFormat="1" ht="76.5">
      <c r="A187" s="744"/>
      <c r="B187" s="431" t="s">
        <v>1830</v>
      </c>
      <c r="C187" s="431"/>
      <c r="D187" s="426" t="s">
        <v>2747</v>
      </c>
      <c r="E187" s="449" t="s">
        <v>2748</v>
      </c>
      <c r="F187" s="405" t="s">
        <v>2177</v>
      </c>
      <c r="G187" s="427">
        <v>54.5</v>
      </c>
      <c r="H187" s="405"/>
      <c r="I187" s="706"/>
      <c r="J187" s="419"/>
      <c r="K187" s="706"/>
      <c r="L187" s="419"/>
      <c r="M187" s="450">
        <v>40442</v>
      </c>
      <c r="N187" s="405" t="s">
        <v>1265</v>
      </c>
      <c r="O187" s="417" t="s">
        <v>2749</v>
      </c>
      <c r="P187" s="428">
        <v>41471</v>
      </c>
      <c r="Q187" s="417" t="s">
        <v>2750</v>
      </c>
      <c r="R187" s="405"/>
      <c r="S187" s="405"/>
      <c r="T187" s="455" t="s">
        <v>2426</v>
      </c>
      <c r="U187" s="489" t="s">
        <v>2751</v>
      </c>
      <c r="V187" s="405"/>
      <c r="W187" s="455"/>
      <c r="X187" s="405"/>
      <c r="Y187" s="1"/>
      <c r="Z187" s="1"/>
    </row>
    <row r="188" spans="1:24" ht="12.75">
      <c r="A188" s="508"/>
      <c r="B188" s="735" t="s">
        <v>281</v>
      </c>
      <c r="C188" s="736"/>
      <c r="D188" s="736"/>
      <c r="E188" s="736"/>
      <c r="F188" s="523"/>
      <c r="G188" s="524"/>
      <c r="H188" s="525"/>
      <c r="I188" s="705"/>
      <c r="J188" s="531"/>
      <c r="K188" s="705"/>
      <c r="L188" s="413"/>
      <c r="M188" s="525"/>
      <c r="N188" s="523"/>
      <c r="O188" s="410"/>
      <c r="P188" s="525"/>
      <c r="Q188" s="410"/>
      <c r="R188" s="523"/>
      <c r="S188" s="525"/>
      <c r="T188" s="525"/>
      <c r="U188" s="410"/>
      <c r="V188" s="411"/>
      <c r="W188" s="412"/>
      <c r="X188" s="412"/>
    </row>
    <row r="189" spans="2:24" ht="38.25">
      <c r="B189" s="483"/>
      <c r="C189" s="483"/>
      <c r="D189" s="417" t="s">
        <v>2278</v>
      </c>
      <c r="E189" s="477" t="s">
        <v>2279</v>
      </c>
      <c r="F189" s="405" t="s">
        <v>2265</v>
      </c>
      <c r="G189" s="427">
        <v>110.4</v>
      </c>
      <c r="H189" s="405" t="s">
        <v>2280</v>
      </c>
      <c r="I189" s="706"/>
      <c r="J189" s="419"/>
      <c r="K189" s="706"/>
      <c r="L189" s="419">
        <v>89338.99</v>
      </c>
      <c r="M189" s="450"/>
      <c r="N189" s="405"/>
      <c r="O189" s="417" t="s">
        <v>2281</v>
      </c>
      <c r="P189" s="428">
        <v>43055</v>
      </c>
      <c r="Q189" s="417" t="s">
        <v>2282</v>
      </c>
      <c r="R189" s="405"/>
      <c r="S189" s="405"/>
      <c r="T189" s="405"/>
      <c r="U189" s="417"/>
      <c r="V189" s="405" t="s">
        <v>1974</v>
      </c>
      <c r="W189" s="455"/>
      <c r="X189" s="405" t="s">
        <v>1973</v>
      </c>
    </row>
    <row r="190" spans="2:24" ht="38.25">
      <c r="B190" s="488"/>
      <c r="C190" s="488"/>
      <c r="D190" s="417" t="s">
        <v>2278</v>
      </c>
      <c r="E190" s="477" t="s">
        <v>2283</v>
      </c>
      <c r="F190" s="405" t="s">
        <v>2265</v>
      </c>
      <c r="G190" s="427">
        <v>110.4</v>
      </c>
      <c r="H190" s="405" t="s">
        <v>2280</v>
      </c>
      <c r="I190" s="706"/>
      <c r="J190" s="419"/>
      <c r="K190" s="706"/>
      <c r="L190" s="419">
        <v>138702.02</v>
      </c>
      <c r="M190" s="450"/>
      <c r="N190" s="405"/>
      <c r="O190" s="417" t="s">
        <v>2284</v>
      </c>
      <c r="P190" s="428">
        <v>43055</v>
      </c>
      <c r="Q190" s="417" t="s">
        <v>2282</v>
      </c>
      <c r="R190" s="405"/>
      <c r="S190" s="405"/>
      <c r="T190" s="405"/>
      <c r="U190" s="417"/>
      <c r="V190" s="405" t="s">
        <v>1974</v>
      </c>
      <c r="W190" s="455"/>
      <c r="X190" s="405" t="s">
        <v>1973</v>
      </c>
    </row>
    <row r="191" spans="1:24" ht="12.75">
      <c r="A191" s="731">
        <v>10047</v>
      </c>
      <c r="B191" s="734" t="s">
        <v>2071</v>
      </c>
      <c r="C191" s="734"/>
      <c r="D191" s="734"/>
      <c r="E191" s="734"/>
      <c r="F191" s="526"/>
      <c r="G191" s="527"/>
      <c r="H191" s="526"/>
      <c r="I191" s="716"/>
      <c r="J191" s="511"/>
      <c r="K191" s="716"/>
      <c r="L191" s="511"/>
      <c r="M191" s="526"/>
      <c r="N191" s="526"/>
      <c r="O191" s="509"/>
      <c r="P191" s="526"/>
      <c r="Q191" s="509"/>
      <c r="R191" s="526"/>
      <c r="S191" s="526"/>
      <c r="T191" s="526"/>
      <c r="U191" s="509"/>
      <c r="V191" s="510"/>
      <c r="W191" s="510"/>
      <c r="X191" s="510"/>
    </row>
    <row r="192" spans="1:24" ht="114.75">
      <c r="A192" s="732"/>
      <c r="B192" s="417">
        <v>20251</v>
      </c>
      <c r="C192" s="417"/>
      <c r="D192" s="417" t="s">
        <v>3149</v>
      </c>
      <c r="E192" s="417" t="s">
        <v>3150</v>
      </c>
      <c r="F192" s="405" t="s">
        <v>3151</v>
      </c>
      <c r="G192" s="416">
        <v>2412.1</v>
      </c>
      <c r="H192" s="405"/>
      <c r="I192" s="706">
        <v>68810573.96</v>
      </c>
      <c r="J192" s="419">
        <v>0</v>
      </c>
      <c r="K192" s="706">
        <v>68810573.96</v>
      </c>
      <c r="L192" s="419">
        <v>22105762.81</v>
      </c>
      <c r="M192" s="428">
        <v>42219</v>
      </c>
      <c r="N192" s="405"/>
      <c r="O192" s="405" t="s">
        <v>3152</v>
      </c>
      <c r="P192" s="428">
        <v>43822</v>
      </c>
      <c r="Q192" s="417" t="s">
        <v>3148</v>
      </c>
      <c r="R192" s="405"/>
      <c r="S192" s="405"/>
      <c r="T192" s="455" t="s">
        <v>2426</v>
      </c>
      <c r="U192" s="417" t="s">
        <v>3153</v>
      </c>
      <c r="V192" s="417"/>
      <c r="W192" s="417"/>
      <c r="X192" s="417"/>
    </row>
    <row r="193" spans="1:24" ht="127.5">
      <c r="A193" s="732"/>
      <c r="B193" s="417">
        <v>20253</v>
      </c>
      <c r="C193" s="417"/>
      <c r="D193" s="417" t="s">
        <v>2884</v>
      </c>
      <c r="E193" s="417" t="s">
        <v>2651</v>
      </c>
      <c r="F193" s="405" t="s">
        <v>2650</v>
      </c>
      <c r="G193" s="416" t="s">
        <v>2652</v>
      </c>
      <c r="H193" s="405"/>
      <c r="I193" s="706">
        <v>74809</v>
      </c>
      <c r="J193" s="419">
        <v>0</v>
      </c>
      <c r="K193" s="706">
        <v>74809</v>
      </c>
      <c r="L193" s="419">
        <v>74809</v>
      </c>
      <c r="M193" s="405"/>
      <c r="N193" s="405"/>
      <c r="O193" s="417" t="s">
        <v>2882</v>
      </c>
      <c r="P193" s="428">
        <v>43900</v>
      </c>
      <c r="Q193" s="417" t="s">
        <v>3148</v>
      </c>
      <c r="R193" s="405"/>
      <c r="S193" s="405"/>
      <c r="T193" s="455" t="s">
        <v>2426</v>
      </c>
      <c r="U193" s="417" t="s">
        <v>3057</v>
      </c>
      <c r="V193" s="417"/>
      <c r="W193" s="417"/>
      <c r="X193" s="417"/>
    </row>
    <row r="194" spans="1:24" ht="127.5">
      <c r="A194" s="732"/>
      <c r="B194" s="417">
        <v>20254</v>
      </c>
      <c r="C194" s="417"/>
      <c r="D194" s="417" t="s">
        <v>2885</v>
      </c>
      <c r="E194" s="417" t="s">
        <v>2654</v>
      </c>
      <c r="F194" s="405" t="s">
        <v>2653</v>
      </c>
      <c r="G194" s="416" t="s">
        <v>2655</v>
      </c>
      <c r="H194" s="405"/>
      <c r="I194" s="706">
        <v>39501</v>
      </c>
      <c r="J194" s="419">
        <v>0</v>
      </c>
      <c r="K194" s="706">
        <v>39501</v>
      </c>
      <c r="L194" s="419">
        <v>39501</v>
      </c>
      <c r="M194" s="405"/>
      <c r="N194" s="405"/>
      <c r="O194" s="417" t="s">
        <v>2889</v>
      </c>
      <c r="P194" s="428">
        <v>43900</v>
      </c>
      <c r="Q194" s="417" t="s">
        <v>3148</v>
      </c>
      <c r="R194" s="405"/>
      <c r="S194" s="405"/>
      <c r="T194" s="455" t="s">
        <v>2426</v>
      </c>
      <c r="U194" s="417" t="s">
        <v>3058</v>
      </c>
      <c r="V194" s="417"/>
      <c r="W194" s="417"/>
      <c r="X194" s="417"/>
    </row>
    <row r="195" spans="1:24" ht="127.5">
      <c r="A195" s="732"/>
      <c r="B195" s="417">
        <v>20255</v>
      </c>
      <c r="C195" s="417"/>
      <c r="D195" s="417" t="s">
        <v>2886</v>
      </c>
      <c r="E195" s="417" t="s">
        <v>2657</v>
      </c>
      <c r="F195" s="405" t="s">
        <v>2656</v>
      </c>
      <c r="G195" s="416" t="s">
        <v>2658</v>
      </c>
      <c r="H195" s="405"/>
      <c r="I195" s="706">
        <v>47208</v>
      </c>
      <c r="J195" s="419">
        <v>0</v>
      </c>
      <c r="K195" s="706">
        <v>47208</v>
      </c>
      <c r="L195" s="419">
        <v>47208</v>
      </c>
      <c r="M195" s="405"/>
      <c r="N195" s="405"/>
      <c r="O195" s="417" t="s">
        <v>2890</v>
      </c>
      <c r="P195" s="428">
        <v>43900</v>
      </c>
      <c r="Q195" s="417"/>
      <c r="R195" s="405"/>
      <c r="S195" s="405"/>
      <c r="T195" s="455" t="s">
        <v>2426</v>
      </c>
      <c r="U195" s="417" t="s">
        <v>3059</v>
      </c>
      <c r="V195" s="417"/>
      <c r="W195" s="417"/>
      <c r="X195" s="417"/>
    </row>
    <row r="196" spans="1:24" ht="127.5">
      <c r="A196" s="732"/>
      <c r="B196" s="417">
        <v>20256</v>
      </c>
      <c r="C196" s="417"/>
      <c r="D196" s="417" t="s">
        <v>2887</v>
      </c>
      <c r="E196" s="417" t="s">
        <v>2660</v>
      </c>
      <c r="F196" s="405" t="s">
        <v>2659</v>
      </c>
      <c r="G196" s="416" t="s">
        <v>2661</v>
      </c>
      <c r="H196" s="405"/>
      <c r="I196" s="706">
        <v>59447</v>
      </c>
      <c r="J196" s="419">
        <v>0</v>
      </c>
      <c r="K196" s="706">
        <v>59447</v>
      </c>
      <c r="L196" s="419">
        <v>59447</v>
      </c>
      <c r="M196" s="405"/>
      <c r="N196" s="405"/>
      <c r="O196" s="417" t="s">
        <v>2891</v>
      </c>
      <c r="P196" s="428">
        <v>43900</v>
      </c>
      <c r="Q196" s="417"/>
      <c r="R196" s="405"/>
      <c r="S196" s="405"/>
      <c r="T196" s="455" t="s">
        <v>2426</v>
      </c>
      <c r="U196" s="417" t="s">
        <v>3060</v>
      </c>
      <c r="V196" s="417"/>
      <c r="W196" s="417"/>
      <c r="X196" s="417"/>
    </row>
    <row r="197" spans="1:24" ht="127.5">
      <c r="A197" s="732"/>
      <c r="B197" s="417">
        <v>20257</v>
      </c>
      <c r="C197" s="417"/>
      <c r="D197" s="417" t="s">
        <v>2888</v>
      </c>
      <c r="E197" s="417" t="s">
        <v>2663</v>
      </c>
      <c r="F197" s="405" t="s">
        <v>2662</v>
      </c>
      <c r="G197" s="416" t="s">
        <v>2664</v>
      </c>
      <c r="H197" s="405"/>
      <c r="I197" s="706">
        <v>55944</v>
      </c>
      <c r="J197" s="419">
        <v>0</v>
      </c>
      <c r="K197" s="706">
        <v>55944</v>
      </c>
      <c r="L197" s="419">
        <v>55944</v>
      </c>
      <c r="M197" s="405"/>
      <c r="N197" s="405"/>
      <c r="O197" s="417" t="s">
        <v>2892</v>
      </c>
      <c r="P197" s="428">
        <v>43900</v>
      </c>
      <c r="Q197" s="417"/>
      <c r="R197" s="405"/>
      <c r="S197" s="405"/>
      <c r="T197" s="455" t="s">
        <v>2426</v>
      </c>
      <c r="U197" s="417" t="s">
        <v>3061</v>
      </c>
      <c r="V197" s="417"/>
      <c r="W197" s="417"/>
      <c r="X197" s="417"/>
    </row>
    <row r="198" spans="1:24" ht="165.75">
      <c r="A198" s="732"/>
      <c r="B198" s="417">
        <v>20258</v>
      </c>
      <c r="C198" s="417"/>
      <c r="D198" s="417" t="s">
        <v>3130</v>
      </c>
      <c r="E198" s="417" t="s">
        <v>3122</v>
      </c>
      <c r="F198" s="405" t="s">
        <v>2959</v>
      </c>
      <c r="G198" s="416">
        <v>2073.2</v>
      </c>
      <c r="H198" s="405"/>
      <c r="I198" s="706">
        <v>128637000</v>
      </c>
      <c r="J198" s="419"/>
      <c r="K198" s="706">
        <v>128637000</v>
      </c>
      <c r="L198" s="419">
        <v>18999903.6</v>
      </c>
      <c r="M198" s="428">
        <v>43741</v>
      </c>
      <c r="N198" s="405"/>
      <c r="O198" s="417" t="s">
        <v>3123</v>
      </c>
      <c r="P198" s="428">
        <v>43822</v>
      </c>
      <c r="Q198" s="417" t="s">
        <v>2960</v>
      </c>
      <c r="R198" s="405"/>
      <c r="S198" s="405"/>
      <c r="T198" s="455" t="s">
        <v>2426</v>
      </c>
      <c r="U198" s="417" t="s">
        <v>2961</v>
      </c>
      <c r="V198" s="417"/>
      <c r="W198" s="417"/>
      <c r="X198" s="417"/>
    </row>
    <row r="199" spans="1:24" ht="102">
      <c r="A199" s="732"/>
      <c r="B199" s="417">
        <v>20259</v>
      </c>
      <c r="C199" s="417"/>
      <c r="D199" s="417" t="s">
        <v>3129</v>
      </c>
      <c r="E199" s="417" t="s">
        <v>3124</v>
      </c>
      <c r="F199" s="405" t="s">
        <v>3125</v>
      </c>
      <c r="G199" s="416" t="s">
        <v>3126</v>
      </c>
      <c r="H199" s="405"/>
      <c r="I199" s="706">
        <v>510000</v>
      </c>
      <c r="J199" s="419"/>
      <c r="K199" s="706">
        <v>510000</v>
      </c>
      <c r="L199" s="419" t="s">
        <v>1278</v>
      </c>
      <c r="M199" s="405"/>
      <c r="N199" s="405"/>
      <c r="O199" s="405" t="s">
        <v>3127</v>
      </c>
      <c r="P199" s="428">
        <v>43822</v>
      </c>
      <c r="Q199" s="417" t="s">
        <v>2960</v>
      </c>
      <c r="R199" s="405"/>
      <c r="S199" s="405"/>
      <c r="T199" s="545" t="s">
        <v>2426</v>
      </c>
      <c r="U199" s="417" t="s">
        <v>2961</v>
      </c>
      <c r="V199" s="512"/>
      <c r="W199" s="512"/>
      <c r="X199" s="512"/>
    </row>
    <row r="200" spans="1:24" ht="102">
      <c r="A200" s="732"/>
      <c r="B200" s="417">
        <v>20260</v>
      </c>
      <c r="C200" s="417"/>
      <c r="D200" s="417" t="s">
        <v>3128</v>
      </c>
      <c r="E200" s="417" t="s">
        <v>3131</v>
      </c>
      <c r="F200" s="405" t="s">
        <v>3132</v>
      </c>
      <c r="G200" s="416" t="s">
        <v>3133</v>
      </c>
      <c r="H200" s="405"/>
      <c r="I200" s="706">
        <v>1431000</v>
      </c>
      <c r="J200" s="419"/>
      <c r="K200" s="706">
        <v>1431000</v>
      </c>
      <c r="L200" s="419" t="s">
        <v>1278</v>
      </c>
      <c r="M200" s="405"/>
      <c r="N200" s="405"/>
      <c r="O200" s="405" t="s">
        <v>3134</v>
      </c>
      <c r="P200" s="428">
        <v>43822</v>
      </c>
      <c r="Q200" s="417" t="s">
        <v>2960</v>
      </c>
      <c r="R200" s="405"/>
      <c r="S200" s="405"/>
      <c r="T200" s="545" t="s">
        <v>2426</v>
      </c>
      <c r="U200" s="417" t="s">
        <v>2961</v>
      </c>
      <c r="V200" s="512"/>
      <c r="W200" s="512"/>
      <c r="X200" s="512"/>
    </row>
    <row r="201" spans="1:24" ht="102">
      <c r="A201" s="732"/>
      <c r="B201" s="417">
        <v>20261</v>
      </c>
      <c r="C201" s="417"/>
      <c r="D201" s="417" t="s">
        <v>3135</v>
      </c>
      <c r="E201" s="417" t="s">
        <v>3136</v>
      </c>
      <c r="F201" s="405" t="s">
        <v>3137</v>
      </c>
      <c r="G201" s="416" t="s">
        <v>3138</v>
      </c>
      <c r="H201" s="405"/>
      <c r="I201" s="706">
        <v>3130000</v>
      </c>
      <c r="J201" s="419"/>
      <c r="K201" s="706">
        <v>3130000</v>
      </c>
      <c r="L201" s="419" t="s">
        <v>1278</v>
      </c>
      <c r="M201" s="405"/>
      <c r="N201" s="405"/>
      <c r="O201" s="405" t="s">
        <v>3139</v>
      </c>
      <c r="P201" s="428">
        <v>43822</v>
      </c>
      <c r="Q201" s="417" t="s">
        <v>2960</v>
      </c>
      <c r="R201" s="405"/>
      <c r="S201" s="405"/>
      <c r="T201" s="545" t="s">
        <v>2426</v>
      </c>
      <c r="U201" s="417" t="s">
        <v>2961</v>
      </c>
      <c r="V201" s="512"/>
      <c r="W201" s="512"/>
      <c r="X201" s="512"/>
    </row>
    <row r="202" spans="1:24" ht="102">
      <c r="A202" s="733"/>
      <c r="B202" s="417">
        <v>20262</v>
      </c>
      <c r="C202" s="417"/>
      <c r="D202" s="417" t="s">
        <v>3144</v>
      </c>
      <c r="E202" s="417" t="s">
        <v>3143</v>
      </c>
      <c r="F202" s="405" t="s">
        <v>3141</v>
      </c>
      <c r="G202" s="416" t="s">
        <v>3142</v>
      </c>
      <c r="H202" s="405"/>
      <c r="I202" s="706">
        <v>388000</v>
      </c>
      <c r="J202" s="419"/>
      <c r="K202" s="706">
        <v>388000</v>
      </c>
      <c r="L202" s="419" t="s">
        <v>1278</v>
      </c>
      <c r="M202" s="405"/>
      <c r="N202" s="405"/>
      <c r="O202" s="405" t="s">
        <v>3140</v>
      </c>
      <c r="P202" s="428">
        <v>43822</v>
      </c>
      <c r="Q202" s="417" t="s">
        <v>2960</v>
      </c>
      <c r="R202" s="405"/>
      <c r="S202" s="405"/>
      <c r="T202" s="545" t="s">
        <v>2426</v>
      </c>
      <c r="U202" s="417" t="s">
        <v>2961</v>
      </c>
      <c r="V202" s="512"/>
      <c r="W202" s="512"/>
      <c r="X202" s="512"/>
    </row>
    <row r="203" spans="1:24" ht="12.75">
      <c r="A203" s="512"/>
      <c r="B203" s="512"/>
      <c r="C203" s="512"/>
      <c r="D203" s="512"/>
      <c r="E203" s="512"/>
      <c r="F203" s="528"/>
      <c r="G203" s="529"/>
      <c r="H203" s="528"/>
      <c r="I203" s="717"/>
      <c r="J203" s="513"/>
      <c r="K203" s="717"/>
      <c r="L203" s="513"/>
      <c r="M203" s="528"/>
      <c r="N203" s="528"/>
      <c r="O203" s="512"/>
      <c r="P203" s="528"/>
      <c r="Q203" s="512"/>
      <c r="R203" s="528"/>
      <c r="S203" s="528"/>
      <c r="T203" s="528"/>
      <c r="U203" s="512"/>
      <c r="V203" s="512"/>
      <c r="W203" s="512"/>
      <c r="X203" s="512"/>
    </row>
    <row r="204" spans="1:2" ht="12.75">
      <c r="A204" s="514"/>
      <c r="B204" s="515"/>
    </row>
    <row r="205" spans="1:9" ht="25.5">
      <c r="A205" s="514"/>
      <c r="B205" s="515"/>
      <c r="D205" s="516" t="s">
        <v>2096</v>
      </c>
      <c r="I205" s="718">
        <v>326819046.77</v>
      </c>
    </row>
    <row r="206" spans="1:4" ht="12.75">
      <c r="A206" s="514"/>
      <c r="B206" s="518">
        <v>20262</v>
      </c>
      <c r="C206" s="518"/>
      <c r="D206" s="519" t="s">
        <v>1376</v>
      </c>
    </row>
    <row r="207" spans="1:4" ht="25.5">
      <c r="A207" s="514"/>
      <c r="B207" s="515" t="s">
        <v>2097</v>
      </c>
      <c r="D207" s="520" t="s">
        <v>2041</v>
      </c>
    </row>
    <row r="208" spans="1:2" ht="12.75">
      <c r="A208" s="514"/>
      <c r="B208" s="515"/>
    </row>
    <row r="209" spans="1:23" ht="12.75">
      <c r="A209" s="514"/>
      <c r="B209" s="515"/>
      <c r="K209" s="718"/>
      <c r="L209" s="521"/>
      <c r="W209" s="495"/>
    </row>
    <row r="210" spans="1:23" ht="25.5">
      <c r="A210" s="514"/>
      <c r="B210" s="515"/>
      <c r="D210" s="520" t="s">
        <v>2273</v>
      </c>
      <c r="K210" s="718"/>
      <c r="L210" s="521"/>
      <c r="W210" s="495"/>
    </row>
    <row r="211" spans="1:23" ht="12.75">
      <c r="A211" s="514"/>
      <c r="B211" s="515"/>
      <c r="K211" s="718"/>
      <c r="L211" s="521"/>
      <c r="W211" s="495"/>
    </row>
    <row r="212" spans="1:23" ht="12.75">
      <c r="A212" s="514"/>
      <c r="B212" s="515"/>
      <c r="K212" s="718"/>
      <c r="L212" s="521"/>
      <c r="W212" s="495"/>
    </row>
    <row r="213" spans="1:23" ht="25.5">
      <c r="A213" s="514"/>
      <c r="B213" s="515"/>
      <c r="D213" s="516" t="s">
        <v>2333</v>
      </c>
      <c r="K213" s="718"/>
      <c r="L213" s="521"/>
      <c r="W213" s="495"/>
    </row>
    <row r="214" spans="1:23" ht="38.25">
      <c r="A214" s="514"/>
      <c r="B214" s="515"/>
      <c r="D214" s="516" t="s">
        <v>2304</v>
      </c>
      <c r="K214" s="718"/>
      <c r="L214" s="521"/>
      <c r="W214" s="495"/>
    </row>
    <row r="215" spans="1:23" ht="25.5">
      <c r="A215" s="514"/>
      <c r="B215" s="515"/>
      <c r="D215" s="516" t="s">
        <v>2305</v>
      </c>
      <c r="K215" s="718"/>
      <c r="L215" s="521"/>
      <c r="W215" s="495"/>
    </row>
    <row r="216" spans="1:23" ht="12.75">
      <c r="A216" s="514"/>
      <c r="B216" s="515"/>
      <c r="D216" s="516" t="s">
        <v>2306</v>
      </c>
      <c r="K216" s="718"/>
      <c r="L216" s="521"/>
      <c r="W216" s="495"/>
    </row>
    <row r="217" spans="1:23" ht="25.5">
      <c r="A217" s="514"/>
      <c r="B217" s="515"/>
      <c r="D217" s="516" t="s">
        <v>2307</v>
      </c>
      <c r="K217" s="718"/>
      <c r="L217" s="521"/>
      <c r="W217" s="495"/>
    </row>
    <row r="218" spans="1:23" ht="38.25">
      <c r="A218" s="514"/>
      <c r="B218" s="515"/>
      <c r="D218" s="516" t="s">
        <v>2308</v>
      </c>
      <c r="K218" s="718"/>
      <c r="L218" s="521"/>
      <c r="W218" s="495"/>
    </row>
    <row r="219" spans="1:23" ht="38.25">
      <c r="A219" s="514"/>
      <c r="B219" s="515"/>
      <c r="D219" s="516" t="s">
        <v>2309</v>
      </c>
      <c r="K219" s="718"/>
      <c r="L219" s="521"/>
      <c r="W219" s="495"/>
    </row>
    <row r="220" spans="1:23" ht="12.75">
      <c r="A220" s="514"/>
      <c r="B220" s="515"/>
      <c r="K220" s="718"/>
      <c r="L220" s="521"/>
      <c r="W220" s="495"/>
    </row>
    <row r="221" spans="1:23" ht="12.75">
      <c r="A221" s="514"/>
      <c r="B221" s="515"/>
      <c r="K221" s="718"/>
      <c r="L221" s="521"/>
      <c r="W221" s="495"/>
    </row>
    <row r="222" spans="1:23" ht="12.75">
      <c r="A222" s="514"/>
      <c r="B222" s="515"/>
      <c r="K222" s="718"/>
      <c r="L222" s="521"/>
      <c r="W222" s="495"/>
    </row>
    <row r="223" spans="1:23" ht="12.75">
      <c r="A223" s="514"/>
      <c r="B223" s="515"/>
      <c r="K223" s="718"/>
      <c r="L223" s="521"/>
      <c r="W223" s="495"/>
    </row>
    <row r="224" spans="1:23" ht="12.75">
      <c r="A224" s="514"/>
      <c r="B224" s="515"/>
      <c r="K224" s="718"/>
      <c r="L224" s="521"/>
      <c r="W224" s="495"/>
    </row>
    <row r="225" spans="1:23" ht="12.75">
      <c r="A225" s="514"/>
      <c r="B225" s="515"/>
      <c r="K225" s="718"/>
      <c r="L225" s="521"/>
      <c r="W225" s="495"/>
    </row>
    <row r="226" spans="1:23" ht="12.75">
      <c r="A226" s="514"/>
      <c r="B226" s="515"/>
      <c r="K226" s="718"/>
      <c r="L226" s="521"/>
      <c r="W226" s="495"/>
    </row>
    <row r="227" spans="1:23" ht="12.75">
      <c r="A227" s="514"/>
      <c r="B227" s="515"/>
      <c r="K227" s="718"/>
      <c r="L227" s="521"/>
      <c r="W227" s="495"/>
    </row>
    <row r="228" spans="1:23" ht="12.75">
      <c r="A228" s="514"/>
      <c r="B228" s="515"/>
      <c r="K228" s="718"/>
      <c r="L228" s="521"/>
      <c r="W228" s="495"/>
    </row>
    <row r="229" spans="1:23" ht="12.75">
      <c r="A229" s="514"/>
      <c r="B229" s="515"/>
      <c r="K229" s="718"/>
      <c r="L229" s="521"/>
      <c r="W229" s="495"/>
    </row>
    <row r="230" spans="1:23" ht="12.75">
      <c r="A230" s="514"/>
      <c r="B230" s="515"/>
      <c r="K230" s="718"/>
      <c r="L230" s="521"/>
      <c r="W230" s="495"/>
    </row>
    <row r="231" spans="1:23" ht="12.75">
      <c r="A231" s="514"/>
      <c r="B231" s="515"/>
      <c r="K231" s="718"/>
      <c r="L231" s="521"/>
      <c r="W231" s="495"/>
    </row>
    <row r="232" spans="1:23" ht="12.75">
      <c r="A232" s="514"/>
      <c r="B232" s="515"/>
      <c r="K232" s="718"/>
      <c r="L232" s="521"/>
      <c r="W232" s="495"/>
    </row>
    <row r="233" spans="1:23" ht="12.75">
      <c r="A233" s="514"/>
      <c r="B233" s="515"/>
      <c r="K233" s="718"/>
      <c r="L233" s="521"/>
      <c r="W233" s="495"/>
    </row>
    <row r="234" spans="1:23" ht="12.75">
      <c r="A234" s="514"/>
      <c r="B234" s="515"/>
      <c r="K234" s="718"/>
      <c r="L234" s="521"/>
      <c r="W234" s="495"/>
    </row>
    <row r="235" spans="1:23" ht="12.75">
      <c r="A235" s="514"/>
      <c r="B235" s="515"/>
      <c r="K235" s="718"/>
      <c r="L235" s="521"/>
      <c r="W235" s="495"/>
    </row>
    <row r="236" spans="1:23" ht="12.75">
      <c r="A236" s="514"/>
      <c r="B236" s="515"/>
      <c r="K236" s="718"/>
      <c r="L236" s="521"/>
      <c r="W236" s="495"/>
    </row>
    <row r="237" spans="1:23" ht="12.75">
      <c r="A237" s="514"/>
      <c r="B237" s="515"/>
      <c r="K237" s="718"/>
      <c r="L237" s="521"/>
      <c r="W237" s="495"/>
    </row>
    <row r="238" spans="1:23" ht="12.75">
      <c r="A238" s="514"/>
      <c r="B238" s="515"/>
      <c r="K238" s="718"/>
      <c r="L238" s="521"/>
      <c r="W238" s="495"/>
    </row>
    <row r="239" spans="1:23" ht="12.75">
      <c r="A239" s="514"/>
      <c r="B239" s="515"/>
      <c r="K239" s="718"/>
      <c r="L239" s="521"/>
      <c r="W239" s="495"/>
    </row>
    <row r="240" spans="1:23" ht="12.75">
      <c r="A240" s="514"/>
      <c r="B240" s="515"/>
      <c r="K240" s="718"/>
      <c r="L240" s="521"/>
      <c r="W240" s="495"/>
    </row>
    <row r="241" spans="1:23" ht="12.75">
      <c r="A241" s="514"/>
      <c r="B241" s="515"/>
      <c r="K241" s="718"/>
      <c r="L241" s="521"/>
      <c r="W241" s="495"/>
    </row>
    <row r="242" spans="1:23" ht="12.75">
      <c r="A242" s="514"/>
      <c r="B242" s="515"/>
      <c r="K242" s="718"/>
      <c r="L242" s="521"/>
      <c r="W242" s="495"/>
    </row>
    <row r="243" spans="1:23" ht="12.75">
      <c r="A243" s="514"/>
      <c r="B243" s="515"/>
      <c r="K243" s="718"/>
      <c r="L243" s="521"/>
      <c r="W243" s="495"/>
    </row>
    <row r="244" spans="1:23" ht="12.75">
      <c r="A244" s="514"/>
      <c r="B244" s="515"/>
      <c r="K244" s="718"/>
      <c r="L244" s="521"/>
      <c r="W244" s="495"/>
    </row>
    <row r="245" spans="1:23" ht="12.75">
      <c r="A245" s="514"/>
      <c r="B245" s="515"/>
      <c r="K245" s="718"/>
      <c r="L245" s="521"/>
      <c r="W245" s="495"/>
    </row>
    <row r="246" spans="1:23" ht="12.75">
      <c r="A246" s="514"/>
      <c r="B246" s="515"/>
      <c r="K246" s="718"/>
      <c r="L246" s="521"/>
      <c r="W246" s="495"/>
    </row>
    <row r="247" spans="1:23" ht="12.75">
      <c r="A247" s="514"/>
      <c r="B247" s="515"/>
      <c r="K247" s="718"/>
      <c r="L247" s="521"/>
      <c r="W247" s="495"/>
    </row>
    <row r="248" spans="1:23" ht="12.75">
      <c r="A248" s="514"/>
      <c r="B248" s="515"/>
      <c r="K248" s="718"/>
      <c r="L248" s="521"/>
      <c r="W248" s="495"/>
    </row>
    <row r="249" spans="1:23" ht="12.75">
      <c r="A249" s="514"/>
      <c r="B249" s="515"/>
      <c r="K249" s="718"/>
      <c r="L249" s="521"/>
      <c r="W249" s="495"/>
    </row>
    <row r="250" spans="1:23" ht="12.75">
      <c r="A250" s="514"/>
      <c r="B250" s="515"/>
      <c r="K250" s="718"/>
      <c r="L250" s="521"/>
      <c r="W250" s="495"/>
    </row>
    <row r="251" spans="1:23" ht="12.75">
      <c r="A251" s="514"/>
      <c r="B251" s="515"/>
      <c r="K251" s="718"/>
      <c r="L251" s="521"/>
      <c r="W251" s="495"/>
    </row>
    <row r="252" spans="1:23" ht="12.75">
      <c r="A252" s="514"/>
      <c r="B252" s="515"/>
      <c r="K252" s="718"/>
      <c r="L252" s="521"/>
      <c r="W252" s="495"/>
    </row>
    <row r="253" spans="1:23" ht="12.75">
      <c r="A253" s="514"/>
      <c r="B253" s="515"/>
      <c r="K253" s="718"/>
      <c r="L253" s="521"/>
      <c r="W253" s="495"/>
    </row>
    <row r="254" spans="1:23" ht="12.75">
      <c r="A254" s="514"/>
      <c r="B254" s="515"/>
      <c r="K254" s="718"/>
      <c r="L254" s="521"/>
      <c r="W254" s="495"/>
    </row>
    <row r="255" spans="1:23" ht="12.75">
      <c r="A255" s="514"/>
      <c r="B255" s="515"/>
      <c r="K255" s="718"/>
      <c r="L255" s="521"/>
      <c r="W255" s="495"/>
    </row>
    <row r="256" spans="1:23" ht="12.75">
      <c r="A256" s="514"/>
      <c r="B256" s="515"/>
      <c r="K256" s="718"/>
      <c r="L256" s="521"/>
      <c r="W256" s="495"/>
    </row>
    <row r="257" spans="1:23" ht="12.75">
      <c r="A257" s="514"/>
      <c r="B257" s="515"/>
      <c r="K257" s="718"/>
      <c r="L257" s="521"/>
      <c r="W257" s="495"/>
    </row>
    <row r="258" spans="1:23" ht="12.75">
      <c r="A258" s="514"/>
      <c r="B258" s="515"/>
      <c r="K258" s="718"/>
      <c r="L258" s="521"/>
      <c r="W258" s="495"/>
    </row>
    <row r="259" spans="1:23" ht="12.75">
      <c r="A259" s="514"/>
      <c r="B259" s="515"/>
      <c r="K259" s="718"/>
      <c r="L259" s="521"/>
      <c r="W259" s="495"/>
    </row>
    <row r="260" spans="1:23" ht="12.75">
      <c r="A260" s="514"/>
      <c r="B260" s="515"/>
      <c r="K260" s="718"/>
      <c r="L260" s="521"/>
      <c r="W260" s="495"/>
    </row>
    <row r="261" spans="1:23" ht="12.75">
      <c r="A261" s="514"/>
      <c r="B261" s="515"/>
      <c r="K261" s="718"/>
      <c r="L261" s="521"/>
      <c r="W261" s="495"/>
    </row>
    <row r="262" spans="1:23" ht="12.75">
      <c r="A262" s="514"/>
      <c r="B262" s="515"/>
      <c r="K262" s="718"/>
      <c r="L262" s="521"/>
      <c r="W262" s="495"/>
    </row>
    <row r="263" spans="1:23" ht="12.75">
      <c r="A263" s="514"/>
      <c r="B263" s="515"/>
      <c r="K263" s="718"/>
      <c r="L263" s="521"/>
      <c r="W263" s="495"/>
    </row>
    <row r="264" spans="1:23" ht="12.75">
      <c r="A264" s="514"/>
      <c r="B264" s="515"/>
      <c r="K264" s="718"/>
      <c r="L264" s="521"/>
      <c r="W264" s="495"/>
    </row>
    <row r="265" spans="1:23" ht="12.75">
      <c r="A265" s="514"/>
      <c r="B265" s="515"/>
      <c r="K265" s="718"/>
      <c r="L265" s="521"/>
      <c r="W265" s="495"/>
    </row>
    <row r="266" spans="1:23" ht="12.75">
      <c r="A266" s="514"/>
      <c r="B266" s="515"/>
      <c r="K266" s="718"/>
      <c r="L266" s="521"/>
      <c r="W266" s="495"/>
    </row>
    <row r="267" spans="1:23" ht="12.75">
      <c r="A267" s="514"/>
      <c r="B267" s="515"/>
      <c r="K267" s="718"/>
      <c r="L267" s="521"/>
      <c r="W267" s="495"/>
    </row>
    <row r="268" spans="1:23" ht="12.75">
      <c r="A268" s="514"/>
      <c r="B268" s="515"/>
      <c r="K268" s="718"/>
      <c r="L268" s="521"/>
      <c r="W268" s="495"/>
    </row>
    <row r="269" spans="1:23" ht="12.75">
      <c r="A269" s="514"/>
      <c r="B269" s="515"/>
      <c r="K269" s="718"/>
      <c r="L269" s="521"/>
      <c r="W269" s="495"/>
    </row>
    <row r="270" spans="1:23" ht="12.75">
      <c r="A270" s="514"/>
      <c r="B270" s="515"/>
      <c r="K270" s="718"/>
      <c r="L270" s="521"/>
      <c r="W270" s="495"/>
    </row>
    <row r="271" spans="1:23" ht="12.75">
      <c r="A271" s="514"/>
      <c r="B271" s="515"/>
      <c r="K271" s="718"/>
      <c r="L271" s="521"/>
      <c r="W271" s="495"/>
    </row>
    <row r="272" spans="1:23" ht="12.75">
      <c r="A272" s="514"/>
      <c r="B272" s="515"/>
      <c r="K272" s="718"/>
      <c r="L272" s="521"/>
      <c r="W272" s="495"/>
    </row>
    <row r="273" spans="1:23" ht="12.75">
      <c r="A273" s="514"/>
      <c r="B273" s="515"/>
      <c r="K273" s="718"/>
      <c r="L273" s="521"/>
      <c r="W273" s="495"/>
    </row>
  </sheetData>
  <sheetProtection/>
  <mergeCells count="89">
    <mergeCell ref="A1:E1"/>
    <mergeCell ref="A3:E3"/>
    <mergeCell ref="A191:A202"/>
    <mergeCell ref="B8:E8"/>
    <mergeCell ref="B5:E5"/>
    <mergeCell ref="A137:A138"/>
    <mergeCell ref="A8:A42"/>
    <mergeCell ref="A110:A115"/>
    <mergeCell ref="B86:E86"/>
    <mergeCell ref="A86:A89"/>
    <mergeCell ref="A90:A92"/>
    <mergeCell ref="A104:A105"/>
    <mergeCell ref="A185:A187"/>
    <mergeCell ref="A108:A109"/>
    <mergeCell ref="A122:A126"/>
    <mergeCell ref="A120:A121"/>
    <mergeCell ref="A158:A176"/>
    <mergeCell ref="A180:A184"/>
    <mergeCell ref="A146:A153"/>
    <mergeCell ref="A127:A131"/>
    <mergeCell ref="A132:A136"/>
    <mergeCell ref="A139:A145"/>
    <mergeCell ref="A116:A119"/>
    <mergeCell ref="A106:A107"/>
    <mergeCell ref="E123:E124"/>
    <mergeCell ref="B120:E120"/>
    <mergeCell ref="B93:E93"/>
    <mergeCell ref="B78:B80"/>
    <mergeCell ref="M123:M124"/>
    <mergeCell ref="B75:E75"/>
    <mergeCell ref="A99:A103"/>
    <mergeCell ref="B132:E132"/>
    <mergeCell ref="B137:E137"/>
    <mergeCell ref="B59:E59"/>
    <mergeCell ref="B70:E70"/>
    <mergeCell ref="B61:E61"/>
    <mergeCell ref="B146:E146"/>
    <mergeCell ref="A93:A98"/>
    <mergeCell ref="M71:M72"/>
    <mergeCell ref="B90:E90"/>
    <mergeCell ref="B122:E122"/>
    <mergeCell ref="G123:G124"/>
    <mergeCell ref="H78:H80"/>
    <mergeCell ref="A5:A7"/>
    <mergeCell ref="A59:A60"/>
    <mergeCell ref="A63:A64"/>
    <mergeCell ref="A65:A69"/>
    <mergeCell ref="A61:A62"/>
    <mergeCell ref="A70:A74"/>
    <mergeCell ref="B177:E177"/>
    <mergeCell ref="A177:A179"/>
    <mergeCell ref="F123:F124"/>
    <mergeCell ref="O123:O124"/>
    <mergeCell ref="H71:H72"/>
    <mergeCell ref="B116:E116"/>
    <mergeCell ref="B104:E104"/>
    <mergeCell ref="B108:E108"/>
    <mergeCell ref="B110:E110"/>
    <mergeCell ref="I78:I80"/>
    <mergeCell ref="B139:E139"/>
    <mergeCell ref="B127:E127"/>
    <mergeCell ref="A154:A157"/>
    <mergeCell ref="W123:W124"/>
    <mergeCell ref="U71:U72"/>
    <mergeCell ref="O71:O72"/>
    <mergeCell ref="Q123:Q124"/>
    <mergeCell ref="B154:E154"/>
    <mergeCell ref="P123:P124"/>
    <mergeCell ref="K78:K80"/>
    <mergeCell ref="W71:W72"/>
    <mergeCell ref="B65:E65"/>
    <mergeCell ref="F71:F72"/>
    <mergeCell ref="B63:E63"/>
    <mergeCell ref="S123:S124"/>
    <mergeCell ref="T123:T124"/>
    <mergeCell ref="N123:N124"/>
    <mergeCell ref="Q71:Q72"/>
    <mergeCell ref="H123:H124"/>
    <mergeCell ref="R123:R124"/>
    <mergeCell ref="A2:E2"/>
    <mergeCell ref="G71:G72"/>
    <mergeCell ref="A75:A85"/>
    <mergeCell ref="B191:E191"/>
    <mergeCell ref="B188:E188"/>
    <mergeCell ref="B99:E99"/>
    <mergeCell ref="B106:E106"/>
    <mergeCell ref="B158:E158"/>
    <mergeCell ref="B185:E185"/>
    <mergeCell ref="B180:E180"/>
  </mergeCells>
  <printOptions/>
  <pageMargins left="0.1968503937007874" right="0.1968503937007874" top="0.984251968503937" bottom="0.3937007874015748" header="0" footer="0"/>
  <pageSetup fitToHeight="0" fitToWidth="1"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S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E2"/>
    </sheetView>
  </sheetViews>
  <sheetFormatPr defaultColWidth="9.140625" defaultRowHeight="12.75"/>
  <cols>
    <col min="1" max="1" width="9.140625" style="273" customWidth="1"/>
    <col min="2" max="2" width="37.28125" style="272" customWidth="1"/>
    <col min="3" max="3" width="14.421875" style="236" customWidth="1"/>
    <col min="4" max="4" width="14.57421875" style="236" hidden="1" customWidth="1"/>
    <col min="5" max="5" width="14.421875" style="236" hidden="1" customWidth="1"/>
    <col min="6" max="6" width="13.8515625" style="236" hidden="1" customWidth="1"/>
    <col min="7" max="7" width="13.421875" style="237" customWidth="1"/>
    <col min="8" max="8" width="13.8515625" style="237" customWidth="1"/>
    <col min="9" max="9" width="17.57421875" style="258" customWidth="1"/>
    <col min="10" max="10" width="18.57421875" style="258" customWidth="1"/>
    <col min="11" max="11" width="19.8515625" style="258" customWidth="1"/>
    <col min="12" max="12" width="24.7109375" style="258" customWidth="1"/>
    <col min="13" max="13" width="12.7109375" style="280" customWidth="1"/>
    <col min="14" max="14" width="20.7109375" style="258" customWidth="1"/>
    <col min="15" max="16384" width="9.140625" style="236" customWidth="1"/>
  </cols>
  <sheetData>
    <row r="1" spans="1:19" ht="28.5" customHeight="1">
      <c r="A1" s="726" t="s">
        <v>3158</v>
      </c>
      <c r="B1" s="727"/>
      <c r="C1" s="727"/>
      <c r="D1" s="727"/>
      <c r="E1" s="728"/>
      <c r="F1" s="544"/>
      <c r="G1" s="544"/>
      <c r="H1" s="544"/>
      <c r="I1" s="719"/>
      <c r="J1" s="544"/>
      <c r="K1" s="703"/>
      <c r="L1" s="544"/>
      <c r="M1" s="544"/>
      <c r="N1" s="544"/>
      <c r="O1" s="544"/>
      <c r="P1" s="544"/>
      <c r="Q1" s="544"/>
      <c r="R1" s="544"/>
      <c r="S1" s="544"/>
    </row>
    <row r="2" spans="1:14" ht="35.25" customHeight="1">
      <c r="A2" s="726" t="s">
        <v>3161</v>
      </c>
      <c r="B2" s="727"/>
      <c r="C2" s="727"/>
      <c r="D2" s="727"/>
      <c r="E2" s="728"/>
      <c r="F2" s="544"/>
      <c r="G2" s="544"/>
      <c r="H2" s="544"/>
      <c r="I2" s="719"/>
      <c r="J2" s="544"/>
      <c r="K2" s="703"/>
      <c r="L2" s="544"/>
      <c r="M2" s="544"/>
      <c r="N2" s="544"/>
    </row>
    <row r="3" spans="1:14" ht="23.25" customHeight="1">
      <c r="A3" s="726" t="s">
        <v>3160</v>
      </c>
      <c r="B3" s="727"/>
      <c r="C3" s="727"/>
      <c r="D3" s="727"/>
      <c r="E3" s="728"/>
      <c r="F3" s="544"/>
      <c r="G3" s="544"/>
      <c r="H3" s="544"/>
      <c r="I3" s="719"/>
      <c r="J3" s="544"/>
      <c r="K3" s="703"/>
      <c r="L3" s="544"/>
      <c r="M3" s="544"/>
      <c r="N3" s="544"/>
    </row>
    <row r="4" spans="1:14" s="273" customFormat="1" ht="66.75" customHeight="1">
      <c r="A4" s="241" t="s">
        <v>1881</v>
      </c>
      <c r="B4" s="242" t="s">
        <v>1058</v>
      </c>
      <c r="C4" s="241" t="s">
        <v>1902</v>
      </c>
      <c r="D4" s="241" t="s">
        <v>1197</v>
      </c>
      <c r="E4" s="241" t="s">
        <v>351</v>
      </c>
      <c r="F4" s="241" t="s">
        <v>352</v>
      </c>
      <c r="G4" s="243" t="s">
        <v>1882</v>
      </c>
      <c r="H4" s="244" t="s">
        <v>1883</v>
      </c>
      <c r="I4" s="241" t="s">
        <v>269</v>
      </c>
      <c r="J4" s="242" t="s">
        <v>1251</v>
      </c>
      <c r="K4" s="241" t="s">
        <v>1007</v>
      </c>
      <c r="L4" s="241" t="s">
        <v>1008</v>
      </c>
      <c r="M4" s="277" t="s">
        <v>1855</v>
      </c>
      <c r="N4" s="241" t="s">
        <v>1884</v>
      </c>
    </row>
    <row r="5" spans="1:14" s="251" customFormat="1" ht="45">
      <c r="A5" s="756">
        <v>60001</v>
      </c>
      <c r="B5" s="275" t="s">
        <v>1940</v>
      </c>
      <c r="C5" s="253" t="s">
        <v>1941</v>
      </c>
      <c r="D5" s="233"/>
      <c r="E5" s="245">
        <v>523976</v>
      </c>
      <c r="F5" s="246">
        <f>SUM(F6:F8)</f>
        <v>2662.29</v>
      </c>
      <c r="G5" s="247">
        <f>SUM(G6:G8)</f>
        <v>1032232.72</v>
      </c>
      <c r="H5" s="248">
        <f>SUM(H6:H8)</f>
        <v>5244.709999999999</v>
      </c>
      <c r="I5" s="757" t="s">
        <v>1900</v>
      </c>
      <c r="J5" s="757" t="s">
        <v>1253</v>
      </c>
      <c r="K5" s="757" t="s">
        <v>1953</v>
      </c>
      <c r="L5" s="757" t="s">
        <v>1954</v>
      </c>
      <c r="M5" s="760">
        <v>40989</v>
      </c>
      <c r="N5" s="757" t="s">
        <v>1985</v>
      </c>
    </row>
    <row r="6" spans="1:14" ht="30">
      <c r="A6" s="756"/>
      <c r="B6" s="233" t="s">
        <v>118</v>
      </c>
      <c r="C6" s="253" t="s">
        <v>1942</v>
      </c>
      <c r="D6" s="232">
        <v>1</v>
      </c>
      <c r="E6" s="245">
        <v>490376</v>
      </c>
      <c r="F6" s="246">
        <v>0</v>
      </c>
      <c r="G6" s="247">
        <v>966040.72</v>
      </c>
      <c r="H6" s="248">
        <v>0</v>
      </c>
      <c r="I6" s="758"/>
      <c r="J6" s="758"/>
      <c r="K6" s="758"/>
      <c r="L6" s="758"/>
      <c r="M6" s="761"/>
      <c r="N6" s="758"/>
    </row>
    <row r="7" spans="1:14" ht="15">
      <c r="A7" s="756"/>
      <c r="B7" s="233" t="s">
        <v>728</v>
      </c>
      <c r="C7" s="230" t="s">
        <v>1943</v>
      </c>
      <c r="D7" s="232"/>
      <c r="E7" s="245"/>
      <c r="F7" s="246"/>
      <c r="G7" s="247"/>
      <c r="H7" s="248"/>
      <c r="I7" s="758"/>
      <c r="J7" s="758"/>
      <c r="K7" s="758"/>
      <c r="L7" s="758"/>
      <c r="M7" s="761"/>
      <c r="N7" s="758"/>
    </row>
    <row r="8" spans="1:14" ht="15">
      <c r="A8" s="756"/>
      <c r="B8" s="255" t="s">
        <v>119</v>
      </c>
      <c r="C8" s="232" t="s">
        <v>120</v>
      </c>
      <c r="D8" s="232">
        <v>1</v>
      </c>
      <c r="E8" s="245">
        <v>33600</v>
      </c>
      <c r="F8" s="246">
        <v>2662.29</v>
      </c>
      <c r="G8" s="247">
        <v>66192</v>
      </c>
      <c r="H8" s="248">
        <f>G8-60947.29</f>
        <v>5244.709999999999</v>
      </c>
      <c r="I8" s="759"/>
      <c r="J8" s="759"/>
      <c r="K8" s="759"/>
      <c r="L8" s="759"/>
      <c r="M8" s="762"/>
      <c r="N8" s="759"/>
    </row>
    <row r="9" spans="1:14" s="251" customFormat="1" ht="45">
      <c r="A9" s="756">
        <v>60002</v>
      </c>
      <c r="B9" s="275" t="s">
        <v>1885</v>
      </c>
      <c r="C9" s="253" t="s">
        <v>1890</v>
      </c>
      <c r="D9" s="233"/>
      <c r="E9" s="245">
        <v>5290550.06</v>
      </c>
      <c r="F9" s="246">
        <f>SUM(F10:F11)</f>
        <v>5057318.09</v>
      </c>
      <c r="G9" s="247">
        <f>SUM(G10:G11)</f>
        <v>10422383.620000001</v>
      </c>
      <c r="H9" s="248">
        <f>SUM(H10:H11)</f>
        <v>9899916.64</v>
      </c>
      <c r="I9" s="757" t="s">
        <v>477</v>
      </c>
      <c r="J9" s="757" t="s">
        <v>1253</v>
      </c>
      <c r="K9" s="757" t="s">
        <v>1958</v>
      </c>
      <c r="L9" s="763" t="s">
        <v>1955</v>
      </c>
      <c r="M9" s="760">
        <v>40989</v>
      </c>
      <c r="N9" s="757" t="s">
        <v>1975</v>
      </c>
    </row>
    <row r="10" spans="1:14" ht="30">
      <c r="A10" s="756"/>
      <c r="B10" s="233" t="s">
        <v>276</v>
      </c>
      <c r="C10" s="253" t="s">
        <v>1863</v>
      </c>
      <c r="D10" s="232">
        <v>1</v>
      </c>
      <c r="E10" s="245">
        <v>5050948.26</v>
      </c>
      <c r="F10" s="246">
        <f>E10-218135.84</f>
        <v>4832812.42</v>
      </c>
      <c r="G10" s="247">
        <v>9950368.07</v>
      </c>
      <c r="H10" s="248">
        <f>G10-492727.6</f>
        <v>9457640.47</v>
      </c>
      <c r="I10" s="758"/>
      <c r="J10" s="758"/>
      <c r="K10" s="758"/>
      <c r="L10" s="758"/>
      <c r="M10" s="761"/>
      <c r="N10" s="758"/>
    </row>
    <row r="11" spans="1:14" ht="45">
      <c r="A11" s="756"/>
      <c r="B11" s="254" t="s">
        <v>1864</v>
      </c>
      <c r="C11" s="253" t="s">
        <v>1865</v>
      </c>
      <c r="D11" s="232">
        <v>1</v>
      </c>
      <c r="E11" s="245">
        <v>239601.8</v>
      </c>
      <c r="F11" s="246">
        <f>E11-15096.13</f>
        <v>224505.66999999998</v>
      </c>
      <c r="G11" s="247">
        <v>472015.55</v>
      </c>
      <c r="H11" s="248">
        <f>G11-29739.38</f>
        <v>442276.17</v>
      </c>
      <c r="I11" s="759"/>
      <c r="J11" s="759"/>
      <c r="K11" s="759"/>
      <c r="L11" s="759"/>
      <c r="M11" s="762"/>
      <c r="N11" s="759"/>
    </row>
    <row r="12" spans="1:14" s="251" customFormat="1" ht="45" customHeight="1">
      <c r="A12" s="756">
        <v>60003</v>
      </c>
      <c r="B12" s="275" t="s">
        <v>98</v>
      </c>
      <c r="C12" s="253" t="s">
        <v>1891</v>
      </c>
      <c r="D12" s="233"/>
      <c r="E12" s="245">
        <v>3896387.38</v>
      </c>
      <c r="F12" s="246">
        <f>SUM(F13:F14)</f>
        <v>3743111.9799999995</v>
      </c>
      <c r="G12" s="247">
        <f>SUM(G13:G14)</f>
        <v>7675883.14</v>
      </c>
      <c r="H12" s="248">
        <f>SUM(H13:H14)</f>
        <v>7373930.609999999</v>
      </c>
      <c r="I12" s="757" t="s">
        <v>477</v>
      </c>
      <c r="J12" s="757" t="s">
        <v>1253</v>
      </c>
      <c r="K12" s="757" t="s">
        <v>1959</v>
      </c>
      <c r="L12" s="763" t="s">
        <v>1955</v>
      </c>
      <c r="M12" s="760">
        <v>40989</v>
      </c>
      <c r="N12" s="757" t="s">
        <v>1976</v>
      </c>
    </row>
    <row r="13" spans="1:14" ht="30">
      <c r="A13" s="756"/>
      <c r="B13" s="233" t="s">
        <v>276</v>
      </c>
      <c r="C13" s="253" t="s">
        <v>1866</v>
      </c>
      <c r="D13" s="232">
        <v>1</v>
      </c>
      <c r="E13" s="245">
        <v>2959705.57</v>
      </c>
      <c r="F13" s="246">
        <f>E13-127825.22</f>
        <v>2831880.3499999996</v>
      </c>
      <c r="G13" s="247">
        <v>5830619.97</v>
      </c>
      <c r="H13" s="248">
        <f>G13-251815.68</f>
        <v>5578804.29</v>
      </c>
      <c r="I13" s="758"/>
      <c r="J13" s="758"/>
      <c r="K13" s="758"/>
      <c r="L13" s="758"/>
      <c r="M13" s="761"/>
      <c r="N13" s="758"/>
    </row>
    <row r="14" spans="1:14" ht="15" customHeight="1">
      <c r="A14" s="756"/>
      <c r="B14" s="255" t="s">
        <v>119</v>
      </c>
      <c r="C14" s="232" t="s">
        <v>1270</v>
      </c>
      <c r="D14" s="232">
        <v>1</v>
      </c>
      <c r="E14" s="245">
        <v>936681.81</v>
      </c>
      <c r="F14" s="246">
        <f>E14-25450.18</f>
        <v>911231.63</v>
      </c>
      <c r="G14" s="247">
        <v>1845263.17</v>
      </c>
      <c r="H14" s="248">
        <f>G14-50136.85</f>
        <v>1795126.3199999998</v>
      </c>
      <c r="I14" s="759"/>
      <c r="J14" s="759"/>
      <c r="K14" s="759"/>
      <c r="L14" s="759"/>
      <c r="M14" s="762"/>
      <c r="N14" s="759"/>
    </row>
    <row r="15" spans="1:14" s="251" customFormat="1" ht="45">
      <c r="A15" s="756">
        <v>60004</v>
      </c>
      <c r="B15" s="275" t="s">
        <v>1010</v>
      </c>
      <c r="C15" s="253" t="s">
        <v>1892</v>
      </c>
      <c r="D15" s="233"/>
      <c r="E15" s="245">
        <v>486031</v>
      </c>
      <c r="F15" s="256">
        <f>SUM(F16:F19)</f>
        <v>265672.21</v>
      </c>
      <c r="G15" s="247">
        <f>SUM(G16:G19)</f>
        <v>957481.0789999999</v>
      </c>
      <c r="H15" s="248">
        <f>SUM(H16:H19)</f>
        <v>514982.06899999996</v>
      </c>
      <c r="I15" s="757" t="s">
        <v>477</v>
      </c>
      <c r="J15" s="757" t="s">
        <v>1253</v>
      </c>
      <c r="K15" s="757" t="s">
        <v>1960</v>
      </c>
      <c r="L15" s="757" t="s">
        <v>1954</v>
      </c>
      <c r="M15" s="760">
        <v>40989</v>
      </c>
      <c r="N15" s="757" t="s">
        <v>1977</v>
      </c>
    </row>
    <row r="16" spans="1:14" ht="30">
      <c r="A16" s="756"/>
      <c r="B16" s="233" t="s">
        <v>276</v>
      </c>
      <c r="C16" s="253" t="s">
        <v>1867</v>
      </c>
      <c r="D16" s="232">
        <v>1</v>
      </c>
      <c r="E16" s="257" t="s">
        <v>765</v>
      </c>
      <c r="F16" s="256">
        <v>192895.42</v>
      </c>
      <c r="G16" s="247">
        <v>669711.35</v>
      </c>
      <c r="H16" s="248">
        <f>G16-289707.37</f>
        <v>380003.98</v>
      </c>
      <c r="I16" s="758"/>
      <c r="J16" s="758"/>
      <c r="K16" s="758"/>
      <c r="L16" s="758"/>
      <c r="M16" s="761"/>
      <c r="N16" s="758"/>
    </row>
    <row r="17" spans="1:14" ht="30">
      <c r="A17" s="756"/>
      <c r="B17" s="233" t="s">
        <v>728</v>
      </c>
      <c r="C17" s="253" t="s">
        <v>1868</v>
      </c>
      <c r="D17" s="232">
        <v>1</v>
      </c>
      <c r="E17" s="245">
        <v>78088</v>
      </c>
      <c r="F17" s="246">
        <v>17648.07</v>
      </c>
      <c r="G17" s="247">
        <v>153833.369</v>
      </c>
      <c r="H17" s="248">
        <f>G17-127458.86</f>
        <v>26374.509000000005</v>
      </c>
      <c r="I17" s="758"/>
      <c r="J17" s="758"/>
      <c r="K17" s="758"/>
      <c r="L17" s="758"/>
      <c r="M17" s="761"/>
      <c r="N17" s="758"/>
    </row>
    <row r="18" spans="1:14" ht="15">
      <c r="A18" s="756"/>
      <c r="B18" s="255" t="s">
        <v>119</v>
      </c>
      <c r="C18" s="232" t="s">
        <v>1270</v>
      </c>
      <c r="D18" s="232">
        <v>1</v>
      </c>
      <c r="E18" s="245">
        <v>33994</v>
      </c>
      <c r="F18" s="246">
        <f>E18-5262.22</f>
        <v>28731.78</v>
      </c>
      <c r="G18" s="247">
        <v>66968.18</v>
      </c>
      <c r="H18" s="248">
        <f>G18-10366.57</f>
        <v>56601.60999999999</v>
      </c>
      <c r="I18" s="758"/>
      <c r="J18" s="758"/>
      <c r="K18" s="758"/>
      <c r="L18" s="758"/>
      <c r="M18" s="761"/>
      <c r="N18" s="758"/>
    </row>
    <row r="19" spans="1:14" ht="15">
      <c r="A19" s="756"/>
      <c r="B19" s="255" t="s">
        <v>474</v>
      </c>
      <c r="C19" s="232" t="s">
        <v>475</v>
      </c>
      <c r="D19" s="232">
        <v>1</v>
      </c>
      <c r="E19" s="245">
        <v>33994</v>
      </c>
      <c r="F19" s="246">
        <f>E19-7597.06</f>
        <v>26396.94</v>
      </c>
      <c r="G19" s="247">
        <v>66968.18</v>
      </c>
      <c r="H19" s="248">
        <f>G19-14966.21</f>
        <v>52001.969999999994</v>
      </c>
      <c r="I19" s="759"/>
      <c r="J19" s="759"/>
      <c r="K19" s="759"/>
      <c r="L19" s="759"/>
      <c r="M19" s="762"/>
      <c r="N19" s="759"/>
    </row>
    <row r="20" spans="1:14" s="251" customFormat="1" ht="45">
      <c r="A20" s="756">
        <v>60005</v>
      </c>
      <c r="B20" s="275" t="s">
        <v>1856</v>
      </c>
      <c r="C20" s="253" t="s">
        <v>1893</v>
      </c>
      <c r="D20" s="233"/>
      <c r="E20" s="245">
        <v>1580858.79</v>
      </c>
      <c r="F20" s="246">
        <f>SUM(F21)</f>
        <v>1512581.1500000001</v>
      </c>
      <c r="G20" s="247">
        <v>3114291.82</v>
      </c>
      <c r="H20" s="248">
        <f>G20-134506.95</f>
        <v>2979784.8699999996</v>
      </c>
      <c r="I20" s="757" t="s">
        <v>477</v>
      </c>
      <c r="J20" s="757" t="s">
        <v>1253</v>
      </c>
      <c r="K20" s="757" t="s">
        <v>1961</v>
      </c>
      <c r="L20" s="757" t="s">
        <v>1954</v>
      </c>
      <c r="M20" s="760">
        <v>40989</v>
      </c>
      <c r="N20" s="757" t="s">
        <v>1986</v>
      </c>
    </row>
    <row r="21" spans="1:14" ht="30">
      <c r="A21" s="756"/>
      <c r="B21" s="233" t="s">
        <v>276</v>
      </c>
      <c r="C21" s="253" t="s">
        <v>1869</v>
      </c>
      <c r="D21" s="232">
        <v>1</v>
      </c>
      <c r="E21" s="245">
        <v>1580858.79</v>
      </c>
      <c r="F21" s="246">
        <f>E21-68277.64</f>
        <v>1512581.1500000001</v>
      </c>
      <c r="G21" s="247">
        <v>3114291.82</v>
      </c>
      <c r="H21" s="248">
        <f>G21-134506.95</f>
        <v>2979784.8699999996</v>
      </c>
      <c r="I21" s="759"/>
      <c r="J21" s="759"/>
      <c r="K21" s="759"/>
      <c r="L21" s="759"/>
      <c r="M21" s="762"/>
      <c r="N21" s="759"/>
    </row>
    <row r="22" spans="1:14" s="251" customFormat="1" ht="45">
      <c r="A22" s="756">
        <v>60006</v>
      </c>
      <c r="B22" s="275" t="s">
        <v>1886</v>
      </c>
      <c r="C22" s="230" t="s">
        <v>1894</v>
      </c>
      <c r="D22" s="233"/>
      <c r="E22" s="245">
        <v>1063073.26</v>
      </c>
      <c r="F22" s="246">
        <f>SUM(F23)</f>
        <v>1017163.52</v>
      </c>
      <c r="G22" s="247">
        <v>2092454.32</v>
      </c>
      <c r="H22" s="248">
        <f>G22-90442.19</f>
        <v>2002012.1300000001</v>
      </c>
      <c r="I22" s="757" t="s">
        <v>477</v>
      </c>
      <c r="J22" s="757" t="s">
        <v>1254</v>
      </c>
      <c r="K22" s="757" t="s">
        <v>1962</v>
      </c>
      <c r="L22" s="757" t="s">
        <v>1956</v>
      </c>
      <c r="M22" s="760">
        <v>40989</v>
      </c>
      <c r="N22" s="757" t="s">
        <v>1978</v>
      </c>
    </row>
    <row r="23" spans="1:14" ht="30">
      <c r="A23" s="756"/>
      <c r="B23" s="233" t="s">
        <v>276</v>
      </c>
      <c r="C23" s="230" t="s">
        <v>1870</v>
      </c>
      <c r="D23" s="233">
        <v>1</v>
      </c>
      <c r="E23" s="245">
        <v>1063073.26</v>
      </c>
      <c r="F23" s="246">
        <f>E23-45909.74</f>
        <v>1017163.52</v>
      </c>
      <c r="G23" s="247">
        <v>2092454.32</v>
      </c>
      <c r="H23" s="248">
        <f>G23-90442.19</f>
        <v>2002012.1300000001</v>
      </c>
      <c r="I23" s="759"/>
      <c r="J23" s="759"/>
      <c r="K23" s="759"/>
      <c r="L23" s="759"/>
      <c r="M23" s="762"/>
      <c r="N23" s="759"/>
    </row>
    <row r="24" spans="1:14" s="251" customFormat="1" ht="45">
      <c r="A24" s="756">
        <v>60007</v>
      </c>
      <c r="B24" s="275" t="s">
        <v>1944</v>
      </c>
      <c r="C24" s="253" t="s">
        <v>1945</v>
      </c>
      <c r="D24" s="233"/>
      <c r="E24" s="245">
        <v>21824</v>
      </c>
      <c r="F24" s="246">
        <f>SUM(F25)</f>
        <v>12376.69</v>
      </c>
      <c r="G24" s="247">
        <v>42993.28</v>
      </c>
      <c r="H24" s="248">
        <f>G24-18611.2</f>
        <v>24382.079999999998</v>
      </c>
      <c r="I24" s="757" t="s">
        <v>477</v>
      </c>
      <c r="J24" s="757" t="s">
        <v>1253</v>
      </c>
      <c r="K24" s="757" t="s">
        <v>1963</v>
      </c>
      <c r="L24" s="757" t="s">
        <v>1956</v>
      </c>
      <c r="M24" s="760">
        <v>40989</v>
      </c>
      <c r="N24" s="757" t="s">
        <v>1987</v>
      </c>
    </row>
    <row r="25" spans="1:14" ht="30">
      <c r="A25" s="756"/>
      <c r="B25" s="233" t="s">
        <v>276</v>
      </c>
      <c r="C25" s="253" t="s">
        <v>1946</v>
      </c>
      <c r="D25" s="233">
        <v>1</v>
      </c>
      <c r="E25" s="245">
        <v>21824</v>
      </c>
      <c r="F25" s="246">
        <f>E25-9447.31</f>
        <v>12376.69</v>
      </c>
      <c r="G25" s="247">
        <v>42993.28</v>
      </c>
      <c r="H25" s="248">
        <f>G25-18611.2</f>
        <v>24382.079999999998</v>
      </c>
      <c r="I25" s="759"/>
      <c r="J25" s="759"/>
      <c r="K25" s="759"/>
      <c r="L25" s="759"/>
      <c r="M25" s="762"/>
      <c r="N25" s="759"/>
    </row>
    <row r="26" spans="1:14" s="251" customFormat="1" ht="45">
      <c r="A26" s="756">
        <v>60008</v>
      </c>
      <c r="B26" s="275" t="s">
        <v>1887</v>
      </c>
      <c r="C26" s="230" t="s">
        <v>1895</v>
      </c>
      <c r="D26" s="233"/>
      <c r="E26" s="245">
        <v>32693.32</v>
      </c>
      <c r="F26" s="246">
        <f>SUM(F27)</f>
        <v>29949.86</v>
      </c>
      <c r="G26" s="247">
        <v>64405.84</v>
      </c>
      <c r="H26" s="248">
        <f>G26-5404.62</f>
        <v>59001.219999999994</v>
      </c>
      <c r="I26" s="757" t="s">
        <v>477</v>
      </c>
      <c r="J26" s="757" t="s">
        <v>1254</v>
      </c>
      <c r="K26" s="757" t="s">
        <v>1964</v>
      </c>
      <c r="L26" s="757" t="s">
        <v>1956</v>
      </c>
      <c r="M26" s="760">
        <v>40989</v>
      </c>
      <c r="N26" s="757" t="s">
        <v>1979</v>
      </c>
    </row>
    <row r="27" spans="1:14" ht="30">
      <c r="A27" s="756"/>
      <c r="B27" s="231" t="s">
        <v>1871</v>
      </c>
      <c r="C27" s="230" t="s">
        <v>1872</v>
      </c>
      <c r="D27" s="233">
        <v>1</v>
      </c>
      <c r="E27" s="245">
        <v>32693.32</v>
      </c>
      <c r="F27" s="246">
        <f>E27-2743.46</f>
        <v>29949.86</v>
      </c>
      <c r="G27" s="247">
        <v>64405.84</v>
      </c>
      <c r="H27" s="248">
        <f>G27-5404.62</f>
        <v>59001.219999999994</v>
      </c>
      <c r="I27" s="759"/>
      <c r="J27" s="759"/>
      <c r="K27" s="759"/>
      <c r="L27" s="759"/>
      <c r="M27" s="762"/>
      <c r="N27" s="759"/>
    </row>
    <row r="28" spans="1:14" s="251" customFormat="1" ht="45">
      <c r="A28" s="756">
        <v>60009</v>
      </c>
      <c r="B28" s="275" t="s">
        <v>356</v>
      </c>
      <c r="C28" s="253" t="s">
        <v>1896</v>
      </c>
      <c r="D28" s="233"/>
      <c r="E28" s="245">
        <v>54057.62</v>
      </c>
      <c r="F28" s="246">
        <f>SUM(F29)</f>
        <v>49519.16</v>
      </c>
      <c r="G28" s="247">
        <v>106493.51</v>
      </c>
      <c r="H28" s="248">
        <f>G28-8940.77</f>
        <v>97552.73999999999</v>
      </c>
      <c r="I28" s="757" t="s">
        <v>477</v>
      </c>
      <c r="J28" s="757" t="s">
        <v>1254</v>
      </c>
      <c r="K28" s="757" t="s">
        <v>1965</v>
      </c>
      <c r="L28" s="757" t="s">
        <v>1956</v>
      </c>
      <c r="M28" s="760">
        <v>40989</v>
      </c>
      <c r="N28" s="757" t="s">
        <v>1980</v>
      </c>
    </row>
    <row r="29" spans="1:14" ht="30">
      <c r="A29" s="756"/>
      <c r="B29" s="233" t="s">
        <v>118</v>
      </c>
      <c r="C29" s="253" t="s">
        <v>1873</v>
      </c>
      <c r="D29" s="233">
        <v>1</v>
      </c>
      <c r="E29" s="245">
        <v>54057.62</v>
      </c>
      <c r="F29" s="246">
        <f>E29-4538.46</f>
        <v>49519.16</v>
      </c>
      <c r="G29" s="247">
        <v>106493.51</v>
      </c>
      <c r="H29" s="248">
        <f>G29-8940.77</f>
        <v>97552.73999999999</v>
      </c>
      <c r="I29" s="759"/>
      <c r="J29" s="759"/>
      <c r="K29" s="759"/>
      <c r="L29" s="759"/>
      <c r="M29" s="762"/>
      <c r="N29" s="759"/>
    </row>
    <row r="30" spans="1:14" s="251" customFormat="1" ht="45">
      <c r="A30" s="756">
        <v>60010</v>
      </c>
      <c r="B30" s="275" t="s">
        <v>1901</v>
      </c>
      <c r="C30" s="253" t="s">
        <v>1897</v>
      </c>
      <c r="D30" s="233"/>
      <c r="E30" s="245">
        <v>509019</v>
      </c>
      <c r="F30" s="246">
        <f>SUM(F31:F34)</f>
        <v>157642.36</v>
      </c>
      <c r="G30" s="247">
        <f>SUM(G31:G34)</f>
        <v>1002767.4299999999</v>
      </c>
      <c r="H30" s="248">
        <f>SUM(H31:H34)</f>
        <v>310555.44999999995</v>
      </c>
      <c r="I30" s="757" t="s">
        <v>477</v>
      </c>
      <c r="J30" s="757" t="s">
        <v>1254</v>
      </c>
      <c r="K30" s="757" t="s">
        <v>1966</v>
      </c>
      <c r="L30" s="757" t="s">
        <v>1956</v>
      </c>
      <c r="M30" s="760">
        <v>40989</v>
      </c>
      <c r="N30" s="757" t="s">
        <v>1981</v>
      </c>
    </row>
    <row r="31" spans="1:14" ht="30">
      <c r="A31" s="756"/>
      <c r="B31" s="233" t="s">
        <v>276</v>
      </c>
      <c r="C31" s="253" t="s">
        <v>1874</v>
      </c>
      <c r="D31" s="233">
        <v>1</v>
      </c>
      <c r="E31" s="245">
        <v>224000</v>
      </c>
      <c r="F31" s="246">
        <f>E31-170462.13</f>
        <v>53537.869999999995</v>
      </c>
      <c r="G31" s="247">
        <v>441280</v>
      </c>
      <c r="H31" s="248">
        <f>G31-335810.4</f>
        <v>105469.59999999998</v>
      </c>
      <c r="I31" s="758"/>
      <c r="J31" s="758"/>
      <c r="K31" s="758"/>
      <c r="L31" s="758"/>
      <c r="M31" s="761"/>
      <c r="N31" s="758"/>
    </row>
    <row r="32" spans="1:14" ht="30">
      <c r="A32" s="756"/>
      <c r="B32" s="233" t="s">
        <v>118</v>
      </c>
      <c r="C32" s="253" t="s">
        <v>1875</v>
      </c>
      <c r="D32" s="233">
        <v>1</v>
      </c>
      <c r="E32" s="245">
        <v>150619</v>
      </c>
      <c r="F32" s="246">
        <v>0</v>
      </c>
      <c r="G32" s="247">
        <v>296719.43</v>
      </c>
      <c r="H32" s="248">
        <f>G32-296719.43</f>
        <v>0</v>
      </c>
      <c r="I32" s="758"/>
      <c r="J32" s="758"/>
      <c r="K32" s="758"/>
      <c r="L32" s="758"/>
      <c r="M32" s="761"/>
      <c r="N32" s="758"/>
    </row>
    <row r="33" spans="1:14" ht="15">
      <c r="A33" s="756"/>
      <c r="B33" s="233" t="s">
        <v>728</v>
      </c>
      <c r="C33" s="230" t="s">
        <v>1859</v>
      </c>
      <c r="D33" s="233"/>
      <c r="E33" s="245"/>
      <c r="F33" s="246"/>
      <c r="G33" s="247"/>
      <c r="H33" s="248"/>
      <c r="I33" s="758"/>
      <c r="J33" s="758"/>
      <c r="K33" s="758"/>
      <c r="L33" s="758"/>
      <c r="M33" s="761"/>
      <c r="N33" s="758"/>
    </row>
    <row r="34" spans="1:14" ht="15">
      <c r="A34" s="756"/>
      <c r="B34" s="255" t="s">
        <v>119</v>
      </c>
      <c r="C34" s="232" t="s">
        <v>1612</v>
      </c>
      <c r="D34" s="233">
        <v>1</v>
      </c>
      <c r="E34" s="245">
        <v>134400</v>
      </c>
      <c r="F34" s="246">
        <f>E34-30295.51</f>
        <v>104104.49</v>
      </c>
      <c r="G34" s="247">
        <v>264768</v>
      </c>
      <c r="H34" s="248">
        <f>G34-59682.15</f>
        <v>205085.85</v>
      </c>
      <c r="I34" s="759"/>
      <c r="J34" s="759"/>
      <c r="K34" s="759"/>
      <c r="L34" s="759"/>
      <c r="M34" s="762"/>
      <c r="N34" s="759"/>
    </row>
    <row r="35" spans="1:14" s="251" customFormat="1" ht="45">
      <c r="A35" s="756">
        <v>60011</v>
      </c>
      <c r="B35" s="275" t="s">
        <v>1037</v>
      </c>
      <c r="C35" s="230" t="s">
        <v>1898</v>
      </c>
      <c r="D35" s="233"/>
      <c r="E35" s="245">
        <v>8002189</v>
      </c>
      <c r="F35" s="246">
        <f>SUM(F36:F39)</f>
        <v>1863469.3199999998</v>
      </c>
      <c r="G35" s="247">
        <f>SUM(G36:G39)</f>
        <v>15764312.33</v>
      </c>
      <c r="H35" s="248">
        <f>SUM(H36:H39)</f>
        <v>3671034.56</v>
      </c>
      <c r="I35" s="757" t="s">
        <v>477</v>
      </c>
      <c r="J35" s="757" t="s">
        <v>1253</v>
      </c>
      <c r="K35" s="757" t="s">
        <v>1967</v>
      </c>
      <c r="L35" s="757" t="s">
        <v>1956</v>
      </c>
      <c r="M35" s="760">
        <v>40989</v>
      </c>
      <c r="N35" s="757" t="s">
        <v>1982</v>
      </c>
    </row>
    <row r="36" spans="1:14" ht="30">
      <c r="A36" s="756"/>
      <c r="B36" s="233" t="s">
        <v>276</v>
      </c>
      <c r="C36" s="230" t="s">
        <v>1876</v>
      </c>
      <c r="D36" s="233">
        <v>1</v>
      </c>
      <c r="E36" s="245">
        <v>2240000</v>
      </c>
      <c r="F36" s="246">
        <f>E36-1844537.4</f>
        <v>395462.6000000001</v>
      </c>
      <c r="G36" s="247">
        <v>4412800</v>
      </c>
      <c r="H36" s="248">
        <f>G36-3633738.68</f>
        <v>779061.3199999998</v>
      </c>
      <c r="I36" s="758"/>
      <c r="J36" s="758"/>
      <c r="K36" s="758"/>
      <c r="L36" s="758"/>
      <c r="M36" s="761"/>
      <c r="N36" s="758"/>
    </row>
    <row r="37" spans="1:14" ht="45">
      <c r="A37" s="756"/>
      <c r="B37" s="231" t="s">
        <v>1877</v>
      </c>
      <c r="C37" s="230" t="s">
        <v>1878</v>
      </c>
      <c r="D37" s="233">
        <v>1</v>
      </c>
      <c r="E37" s="245">
        <v>5392589</v>
      </c>
      <c r="F37" s="246">
        <f>E37-3927557.41</f>
        <v>1465031.5899999999</v>
      </c>
      <c r="G37" s="247">
        <v>10623400.33</v>
      </c>
      <c r="H37" s="248">
        <f>G37-7737288.1</f>
        <v>2886112.2300000004</v>
      </c>
      <c r="I37" s="758"/>
      <c r="J37" s="758"/>
      <c r="K37" s="758"/>
      <c r="L37" s="758"/>
      <c r="M37" s="761"/>
      <c r="N37" s="758"/>
    </row>
    <row r="38" spans="1:14" ht="30">
      <c r="A38" s="756"/>
      <c r="B38" s="231" t="s">
        <v>1038</v>
      </c>
      <c r="C38" s="230" t="s">
        <v>1858</v>
      </c>
      <c r="D38" s="233">
        <v>1</v>
      </c>
      <c r="E38" s="245">
        <v>336000</v>
      </c>
      <c r="F38" s="246">
        <v>0</v>
      </c>
      <c r="G38" s="247">
        <v>661920</v>
      </c>
      <c r="H38" s="248">
        <f>G38-661920</f>
        <v>0</v>
      </c>
      <c r="I38" s="758"/>
      <c r="J38" s="758"/>
      <c r="K38" s="758"/>
      <c r="L38" s="758"/>
      <c r="M38" s="761"/>
      <c r="N38" s="758"/>
    </row>
    <row r="39" spans="1:14" ht="15">
      <c r="A39" s="756"/>
      <c r="B39" s="255" t="s">
        <v>1039</v>
      </c>
      <c r="C39" s="232" t="s">
        <v>1040</v>
      </c>
      <c r="D39" s="233">
        <v>1</v>
      </c>
      <c r="E39" s="245">
        <v>33600</v>
      </c>
      <c r="F39" s="246">
        <f>E39-30624.87</f>
        <v>2975.130000000001</v>
      </c>
      <c r="G39" s="247">
        <v>66192</v>
      </c>
      <c r="H39" s="248">
        <f>G39-60330.99</f>
        <v>5861.010000000002</v>
      </c>
      <c r="I39" s="759"/>
      <c r="J39" s="759"/>
      <c r="K39" s="759"/>
      <c r="L39" s="759"/>
      <c r="M39" s="762"/>
      <c r="N39" s="759"/>
    </row>
    <row r="40" spans="1:14" s="251" customFormat="1" ht="45">
      <c r="A40" s="756">
        <v>60012</v>
      </c>
      <c r="B40" s="275" t="s">
        <v>1888</v>
      </c>
      <c r="C40" s="230" t="s">
        <v>1899</v>
      </c>
      <c r="D40" s="233"/>
      <c r="E40" s="245">
        <v>7636152.82</v>
      </c>
      <c r="F40" s="246">
        <f>SUM(F41:F44)</f>
        <v>7282649.83</v>
      </c>
      <c r="G40" s="247">
        <f>SUM(G41:G44)</f>
        <v>14752398.66</v>
      </c>
      <c r="H40" s="248">
        <f>SUM(H41:H44)</f>
        <v>14067991.77</v>
      </c>
      <c r="I40" s="757" t="s">
        <v>477</v>
      </c>
      <c r="J40" s="757" t="s">
        <v>1254</v>
      </c>
      <c r="K40" s="757" t="s">
        <v>1968</v>
      </c>
      <c r="L40" s="757" t="s">
        <v>1956</v>
      </c>
      <c r="M40" s="760">
        <v>40989</v>
      </c>
      <c r="N40" s="757" t="s">
        <v>1983</v>
      </c>
    </row>
    <row r="41" spans="1:14" ht="30">
      <c r="A41" s="756"/>
      <c r="B41" s="233" t="s">
        <v>276</v>
      </c>
      <c r="C41" s="253" t="s">
        <v>1879</v>
      </c>
      <c r="D41" s="233">
        <v>1</v>
      </c>
      <c r="E41" s="245">
        <v>2043857.99</v>
      </c>
      <c r="F41" s="246">
        <f>E41-88272.26</f>
        <v>1955585.73</v>
      </c>
      <c r="G41" s="247">
        <v>4026400.24</v>
      </c>
      <c r="H41" s="248">
        <f>G41-173896.35</f>
        <v>3852503.89</v>
      </c>
      <c r="I41" s="758"/>
      <c r="J41" s="758"/>
      <c r="K41" s="758"/>
      <c r="L41" s="758"/>
      <c r="M41" s="761"/>
      <c r="N41" s="758"/>
    </row>
    <row r="42" spans="1:14" ht="30">
      <c r="A42" s="756"/>
      <c r="B42" s="233" t="s">
        <v>728</v>
      </c>
      <c r="C42" s="253" t="s">
        <v>1880</v>
      </c>
      <c r="D42" s="233">
        <v>1</v>
      </c>
      <c r="E42" s="245">
        <v>1033175.34</v>
      </c>
      <c r="F42" s="246">
        <f>E42-65094.13</f>
        <v>968081.21</v>
      </c>
      <c r="G42" s="247">
        <v>2035355.42</v>
      </c>
      <c r="H42" s="248">
        <f>G42-128235.44</f>
        <v>1907119.98</v>
      </c>
      <c r="I42" s="758"/>
      <c r="J42" s="758"/>
      <c r="K42" s="758"/>
      <c r="L42" s="758"/>
      <c r="M42" s="761"/>
      <c r="N42" s="758"/>
    </row>
    <row r="43" spans="1:14" ht="15">
      <c r="A43" s="756"/>
      <c r="B43" s="255" t="s">
        <v>119</v>
      </c>
      <c r="C43" s="232" t="s">
        <v>513</v>
      </c>
      <c r="D43" s="233">
        <v>1</v>
      </c>
      <c r="E43" s="245">
        <v>1915279.49</v>
      </c>
      <c r="F43" s="246">
        <f>E43-91100.24</f>
        <v>1824179.25</v>
      </c>
      <c r="G43" s="247">
        <v>3773100.6</v>
      </c>
      <c r="H43" s="248">
        <f>G43-179467.47</f>
        <v>3593633.13</v>
      </c>
      <c r="I43" s="758"/>
      <c r="J43" s="758"/>
      <c r="K43" s="758"/>
      <c r="L43" s="758"/>
      <c r="M43" s="761"/>
      <c r="N43" s="758"/>
    </row>
    <row r="44" spans="1:14" ht="30">
      <c r="A44" s="756"/>
      <c r="B44" s="233" t="s">
        <v>306</v>
      </c>
      <c r="C44" s="230" t="s">
        <v>1857</v>
      </c>
      <c r="D44" s="233">
        <v>1</v>
      </c>
      <c r="E44" s="245">
        <v>2643840</v>
      </c>
      <c r="F44" s="246">
        <f>E44-109036.36</f>
        <v>2534803.64</v>
      </c>
      <c r="G44" s="247">
        <v>4917542.4</v>
      </c>
      <c r="H44" s="248">
        <f>G44-202807.63</f>
        <v>4714734.7700000005</v>
      </c>
      <c r="I44" s="759"/>
      <c r="J44" s="759"/>
      <c r="K44" s="759"/>
      <c r="L44" s="759"/>
      <c r="M44" s="762"/>
      <c r="N44" s="759"/>
    </row>
    <row r="45" spans="1:14" s="251" customFormat="1" ht="45">
      <c r="A45" s="756">
        <v>60013</v>
      </c>
      <c r="B45" s="275" t="s">
        <v>1947</v>
      </c>
      <c r="C45" s="253" t="s">
        <v>1948</v>
      </c>
      <c r="D45" s="233"/>
      <c r="E45" s="245">
        <v>5012451.2</v>
      </c>
      <c r="F45" s="246">
        <f>SUM(F47:F48)</f>
        <v>4867632.66</v>
      </c>
      <c r="G45" s="247">
        <f>SUM(G47:G48)</f>
        <v>7988631.04</v>
      </c>
      <c r="H45" s="248">
        <f>SUM(H47:H48)</f>
        <v>7756787.85</v>
      </c>
      <c r="I45" s="757" t="s">
        <v>477</v>
      </c>
      <c r="J45" s="757" t="s">
        <v>1253</v>
      </c>
      <c r="K45" s="757" t="s">
        <v>1969</v>
      </c>
      <c r="L45" s="757" t="s">
        <v>1956</v>
      </c>
      <c r="M45" s="760">
        <v>40989</v>
      </c>
      <c r="N45" s="757" t="s">
        <v>1988</v>
      </c>
    </row>
    <row r="46" spans="1:14" s="251" customFormat="1" ht="15">
      <c r="A46" s="756"/>
      <c r="B46" s="231" t="s">
        <v>276</v>
      </c>
      <c r="C46" s="230" t="s">
        <v>1950</v>
      </c>
      <c r="D46" s="233"/>
      <c r="E46" s="245"/>
      <c r="F46" s="246"/>
      <c r="G46" s="247"/>
      <c r="H46" s="248"/>
      <c r="I46" s="758"/>
      <c r="J46" s="758"/>
      <c r="K46" s="758"/>
      <c r="L46" s="758"/>
      <c r="M46" s="761"/>
      <c r="N46" s="758"/>
    </row>
    <row r="47" spans="1:14" ht="30">
      <c r="A47" s="756"/>
      <c r="B47" s="231" t="s">
        <v>1949</v>
      </c>
      <c r="C47" s="253" t="s">
        <v>1951</v>
      </c>
      <c r="D47" s="233">
        <v>1</v>
      </c>
      <c r="E47" s="245">
        <v>49562.2</v>
      </c>
      <c r="F47" s="246">
        <f>E47-4162.46</f>
        <v>45399.74</v>
      </c>
      <c r="G47" s="247">
        <v>97637.53</v>
      </c>
      <c r="H47" s="248">
        <f>G47-8200.02</f>
        <v>89437.51</v>
      </c>
      <c r="I47" s="758"/>
      <c r="J47" s="758"/>
      <c r="K47" s="758"/>
      <c r="L47" s="758"/>
      <c r="M47" s="761"/>
      <c r="N47" s="758"/>
    </row>
    <row r="48" spans="1:14" ht="15">
      <c r="A48" s="756"/>
      <c r="B48" s="233" t="s">
        <v>1644</v>
      </c>
      <c r="C48" s="232" t="s">
        <v>1952</v>
      </c>
      <c r="D48" s="233">
        <v>1</v>
      </c>
      <c r="E48" s="245">
        <v>4962889</v>
      </c>
      <c r="F48" s="246">
        <f>E48-140656.08</f>
        <v>4822232.92</v>
      </c>
      <c r="G48" s="247">
        <v>7890993.51</v>
      </c>
      <c r="H48" s="248">
        <f>G48-223643.17</f>
        <v>7667350.34</v>
      </c>
      <c r="I48" s="759"/>
      <c r="J48" s="759"/>
      <c r="K48" s="759"/>
      <c r="L48" s="759"/>
      <c r="M48" s="762"/>
      <c r="N48" s="759"/>
    </row>
    <row r="49" spans="1:14" ht="90" customHeight="1">
      <c r="A49" s="756">
        <v>60014</v>
      </c>
      <c r="B49" s="275" t="s">
        <v>1861</v>
      </c>
      <c r="C49" s="230" t="s">
        <v>1889</v>
      </c>
      <c r="D49" s="233"/>
      <c r="E49" s="245"/>
      <c r="F49" s="246"/>
      <c r="G49" s="247"/>
      <c r="H49" s="248"/>
      <c r="I49" s="757" t="s">
        <v>1862</v>
      </c>
      <c r="J49" s="757" t="s">
        <v>1253</v>
      </c>
      <c r="K49" s="757" t="s">
        <v>1970</v>
      </c>
      <c r="L49" s="757" t="s">
        <v>1957</v>
      </c>
      <c r="M49" s="760">
        <v>40998</v>
      </c>
      <c r="N49" s="757" t="s">
        <v>1984</v>
      </c>
    </row>
    <row r="50" spans="1:14" ht="15">
      <c r="A50" s="756"/>
      <c r="B50" s="231" t="s">
        <v>1860</v>
      </c>
      <c r="C50" s="230"/>
      <c r="D50" s="233"/>
      <c r="E50" s="245"/>
      <c r="F50" s="246"/>
      <c r="G50" s="247"/>
      <c r="H50" s="248"/>
      <c r="I50" s="759"/>
      <c r="J50" s="759"/>
      <c r="K50" s="759"/>
      <c r="L50" s="759"/>
      <c r="M50" s="762"/>
      <c r="N50" s="759"/>
    </row>
    <row r="51" spans="2:14" ht="15">
      <c r="B51" s="259" t="s">
        <v>1597</v>
      </c>
      <c r="C51" s="260" t="s">
        <v>2332</v>
      </c>
      <c r="D51" s="261"/>
      <c r="E51" s="260"/>
      <c r="F51" s="260"/>
      <c r="G51" s="262">
        <f>SUM(G5:G50)</f>
        <v>130033457.57800002</v>
      </c>
      <c r="H51" s="262">
        <f>SUM(H5:H50)</f>
        <v>97526353.398</v>
      </c>
      <c r="I51" s="263"/>
      <c r="J51" s="263"/>
      <c r="K51" s="264"/>
      <c r="L51" s="263"/>
      <c r="M51" s="278"/>
      <c r="N51" s="229"/>
    </row>
    <row r="52" spans="1:14" s="270" customFormat="1" ht="75">
      <c r="A52" s="274">
        <v>60014</v>
      </c>
      <c r="B52" s="276" t="s">
        <v>1295</v>
      </c>
      <c r="C52" s="238">
        <v>35</v>
      </c>
      <c r="D52" s="265" t="s">
        <v>30</v>
      </c>
      <c r="E52" s="265"/>
      <c r="F52" s="265"/>
      <c r="G52" s="266">
        <v>0</v>
      </c>
      <c r="H52" s="267">
        <v>0</v>
      </c>
      <c r="I52" s="268" t="s">
        <v>72</v>
      </c>
      <c r="J52" s="265"/>
      <c r="K52" s="269"/>
      <c r="L52" s="265"/>
      <c r="M52" s="279"/>
      <c r="N52" s="239"/>
    </row>
    <row r="53" spans="1:14" ht="75">
      <c r="A53" s="242">
        <v>60015</v>
      </c>
      <c r="B53" s="275" t="s">
        <v>732</v>
      </c>
      <c r="C53" s="232">
        <v>32.5</v>
      </c>
      <c r="D53" s="252">
        <v>198</v>
      </c>
      <c r="E53" s="252"/>
      <c r="F53" s="252"/>
      <c r="G53" s="247">
        <v>0</v>
      </c>
      <c r="H53" s="248">
        <v>0</v>
      </c>
      <c r="I53" s="249" t="s">
        <v>478</v>
      </c>
      <c r="J53" s="249" t="s">
        <v>1254</v>
      </c>
      <c r="K53" s="250" t="s">
        <v>694</v>
      </c>
      <c r="L53" s="249" t="s">
        <v>1009</v>
      </c>
      <c r="M53" s="234"/>
      <c r="N53" s="231" t="s">
        <v>2002</v>
      </c>
    </row>
    <row r="54" spans="1:14" ht="15">
      <c r="A54" s="242"/>
      <c r="B54" s="233" t="s">
        <v>1252</v>
      </c>
      <c r="C54" s="232" t="e">
        <f>C51+C53</f>
        <v>#VALUE!</v>
      </c>
      <c r="D54" s="232"/>
      <c r="E54" s="232"/>
      <c r="F54" s="232"/>
      <c r="G54" s="271">
        <f>G51+G53</f>
        <v>130033457.57800002</v>
      </c>
      <c r="H54" s="271">
        <f>H51+H53</f>
        <v>97526353.398</v>
      </c>
      <c r="I54" s="232"/>
      <c r="J54" s="232"/>
      <c r="K54" s="252"/>
      <c r="L54" s="252"/>
      <c r="M54" s="235"/>
      <c r="N54" s="252"/>
    </row>
    <row r="55" ht="15">
      <c r="F55" s="240" t="e">
        <f>#REF!+F45+F40+F35+F30+F28+F26+F24+F22+F20+F15+F12+F9+F5</f>
        <v>#REF!</v>
      </c>
    </row>
    <row r="56" ht="15">
      <c r="B56" s="272" t="s">
        <v>19</v>
      </c>
    </row>
  </sheetData>
  <sheetProtection/>
  <mergeCells count="101">
    <mergeCell ref="A1:E1"/>
    <mergeCell ref="A2:E2"/>
    <mergeCell ref="A3:E3"/>
    <mergeCell ref="I49:I50"/>
    <mergeCell ref="J49:J50"/>
    <mergeCell ref="K49:K50"/>
    <mergeCell ref="L49:L50"/>
    <mergeCell ref="M49:M50"/>
    <mergeCell ref="N49:N50"/>
    <mergeCell ref="I45:I48"/>
    <mergeCell ref="J45:J48"/>
    <mergeCell ref="K45:K48"/>
    <mergeCell ref="L45:L48"/>
    <mergeCell ref="M45:M48"/>
    <mergeCell ref="N45:N48"/>
    <mergeCell ref="I40:I44"/>
    <mergeCell ref="J40:J44"/>
    <mergeCell ref="K40:K44"/>
    <mergeCell ref="L40:L44"/>
    <mergeCell ref="M40:M44"/>
    <mergeCell ref="N40:N44"/>
    <mergeCell ref="I35:I39"/>
    <mergeCell ref="J35:J39"/>
    <mergeCell ref="K35:K39"/>
    <mergeCell ref="L35:L39"/>
    <mergeCell ref="M35:M39"/>
    <mergeCell ref="N35:N39"/>
    <mergeCell ref="I30:I34"/>
    <mergeCell ref="J30:J34"/>
    <mergeCell ref="K30:K34"/>
    <mergeCell ref="L30:L34"/>
    <mergeCell ref="M30:M34"/>
    <mergeCell ref="N30:N34"/>
    <mergeCell ref="I28:I29"/>
    <mergeCell ref="J28:J29"/>
    <mergeCell ref="K28:K29"/>
    <mergeCell ref="L28:L29"/>
    <mergeCell ref="M28:M29"/>
    <mergeCell ref="N28:N29"/>
    <mergeCell ref="I26:I27"/>
    <mergeCell ref="J26:J27"/>
    <mergeCell ref="K26:K27"/>
    <mergeCell ref="L26:L27"/>
    <mergeCell ref="M26:M27"/>
    <mergeCell ref="N26:N27"/>
    <mergeCell ref="I24:I25"/>
    <mergeCell ref="J24:J25"/>
    <mergeCell ref="K24:K25"/>
    <mergeCell ref="L24:L25"/>
    <mergeCell ref="M24:M25"/>
    <mergeCell ref="N24:N25"/>
    <mergeCell ref="I22:I23"/>
    <mergeCell ref="J22:J23"/>
    <mergeCell ref="K22:K23"/>
    <mergeCell ref="L22:L23"/>
    <mergeCell ref="M22:M23"/>
    <mergeCell ref="N22:N23"/>
    <mergeCell ref="I20:I21"/>
    <mergeCell ref="J20:J21"/>
    <mergeCell ref="K20:K21"/>
    <mergeCell ref="L20:L21"/>
    <mergeCell ref="M20:M21"/>
    <mergeCell ref="N20:N21"/>
    <mergeCell ref="I15:I19"/>
    <mergeCell ref="J15:J19"/>
    <mergeCell ref="K15:K19"/>
    <mergeCell ref="L15:L19"/>
    <mergeCell ref="M15:M19"/>
    <mergeCell ref="N15:N19"/>
    <mergeCell ref="I12:I14"/>
    <mergeCell ref="J12:J14"/>
    <mergeCell ref="K12:K14"/>
    <mergeCell ref="L12:L14"/>
    <mergeCell ref="M12:M14"/>
    <mergeCell ref="N12:N14"/>
    <mergeCell ref="M5:M8"/>
    <mergeCell ref="N5:N8"/>
    <mergeCell ref="I9:I11"/>
    <mergeCell ref="J9:J11"/>
    <mergeCell ref="K9:K11"/>
    <mergeCell ref="L9:L11"/>
    <mergeCell ref="M9:M11"/>
    <mergeCell ref="N9:N11"/>
    <mergeCell ref="A15:A19"/>
    <mergeCell ref="A20:A21"/>
    <mergeCell ref="A22:A23"/>
    <mergeCell ref="A5:A8"/>
    <mergeCell ref="A9:A11"/>
    <mergeCell ref="I5:I8"/>
    <mergeCell ref="J5:J8"/>
    <mergeCell ref="K5:K8"/>
    <mergeCell ref="L5:L8"/>
    <mergeCell ref="A49:A50"/>
    <mergeCell ref="A40:A44"/>
    <mergeCell ref="A45:A48"/>
    <mergeCell ref="A26:A27"/>
    <mergeCell ref="A28:A29"/>
    <mergeCell ref="A30:A34"/>
    <mergeCell ref="A35:A39"/>
    <mergeCell ref="A24:A25"/>
    <mergeCell ref="A12:A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B578"/>
  <sheetViews>
    <sheetView zoomScalePageLayoutView="0" workbookViewId="0" topLeftCell="B1">
      <pane xSplit="5" ySplit="4" topLeftCell="O5" activePane="bottomRight" state="frozen"/>
      <selection pane="topLeft" activeCell="B1" sqref="B1"/>
      <selection pane="topRight" activeCell="G1" sqref="G1"/>
      <selection pane="bottomLeft" activeCell="B3" sqref="B3"/>
      <selection pane="bottomRight" activeCell="B3" sqref="B3:F3"/>
    </sheetView>
  </sheetViews>
  <sheetFormatPr defaultColWidth="9.140625" defaultRowHeight="12.75"/>
  <cols>
    <col min="1" max="1" width="4.7109375" style="0" hidden="1" customWidth="1"/>
    <col min="2" max="2" width="13.140625" style="549" customWidth="1"/>
    <col min="3" max="3" width="17.00390625" style="556" customWidth="1"/>
    <col min="4" max="4" width="28.57421875" style="557" customWidth="1"/>
    <col min="5" max="5" width="28.140625" style="557" customWidth="1"/>
    <col min="6" max="6" width="11.57421875" style="557" customWidth="1"/>
    <col min="7" max="8" width="18.140625" style="701" customWidth="1"/>
    <col min="9" max="9" width="19.00390625" style="702" customWidth="1"/>
    <col min="10" max="10" width="14.57421875" style="557" customWidth="1"/>
    <col min="11" max="11" width="37.7109375" style="599" customWidth="1"/>
    <col min="12" max="12" width="13.8515625" style="555" customWidth="1"/>
    <col min="13" max="13" width="32.57421875" style="555" customWidth="1"/>
    <col min="14" max="14" width="20.140625" style="555" customWidth="1"/>
    <col min="15" max="16" width="18.421875" style="555" customWidth="1"/>
    <col min="17" max="17" width="42.57421875" style="557" customWidth="1"/>
    <col min="18" max="18" width="22.140625" style="557" customWidth="1"/>
    <col min="19" max="19" width="23.7109375" style="557" customWidth="1"/>
  </cols>
  <sheetData>
    <row r="1" spans="2:11" ht="15">
      <c r="B1" s="726" t="s">
        <v>3158</v>
      </c>
      <c r="C1" s="727"/>
      <c r="D1" s="727"/>
      <c r="E1" s="727"/>
      <c r="F1" s="728"/>
      <c r="K1" s="555"/>
    </row>
    <row r="2" spans="2:17" ht="26.25" customHeight="1">
      <c r="B2" s="726" t="s">
        <v>3121</v>
      </c>
      <c r="C2" s="727"/>
      <c r="D2" s="727"/>
      <c r="E2" s="727"/>
      <c r="F2" s="728"/>
      <c r="G2" s="726"/>
      <c r="H2" s="727"/>
      <c r="I2" s="727"/>
      <c r="J2" s="727"/>
      <c r="K2" s="728"/>
      <c r="L2" s="726"/>
      <c r="M2" s="727"/>
      <c r="N2" s="727"/>
      <c r="O2" s="727"/>
      <c r="P2" s="728"/>
      <c r="Q2" s="723"/>
    </row>
    <row r="3" spans="2:17" ht="19.5" customHeight="1">
      <c r="B3" s="726" t="s">
        <v>3160</v>
      </c>
      <c r="C3" s="727"/>
      <c r="D3" s="727"/>
      <c r="E3" s="727"/>
      <c r="F3" s="728"/>
      <c r="G3" s="726"/>
      <c r="H3" s="727"/>
      <c r="I3" s="727"/>
      <c r="J3" s="727"/>
      <c r="K3" s="728"/>
      <c r="L3" s="726"/>
      <c r="M3" s="727"/>
      <c r="N3" s="727"/>
      <c r="O3" s="727"/>
      <c r="P3" s="728"/>
      <c r="Q3" s="723"/>
    </row>
    <row r="4" spans="1:19" s="14" customFormat="1" ht="105">
      <c r="A4" s="209" t="s">
        <v>1512</v>
      </c>
      <c r="B4" s="548" t="s">
        <v>2368</v>
      </c>
      <c r="C4" s="546" t="s">
        <v>2375</v>
      </c>
      <c r="D4" s="547" t="s">
        <v>3080</v>
      </c>
      <c r="E4" s="548" t="s">
        <v>3081</v>
      </c>
      <c r="F4" s="548" t="s">
        <v>3082</v>
      </c>
      <c r="G4" s="675" t="s">
        <v>1576</v>
      </c>
      <c r="H4" s="675" t="s">
        <v>3083</v>
      </c>
      <c r="I4" s="675" t="s">
        <v>3084</v>
      </c>
      <c r="J4" s="548" t="s">
        <v>3086</v>
      </c>
      <c r="K4" s="548" t="s">
        <v>3087</v>
      </c>
      <c r="L4" s="548" t="s">
        <v>3115</v>
      </c>
      <c r="M4" s="548" t="s">
        <v>3116</v>
      </c>
      <c r="N4" s="548" t="s">
        <v>2421</v>
      </c>
      <c r="O4" s="322" t="s">
        <v>3118</v>
      </c>
      <c r="P4" s="322" t="s">
        <v>3119</v>
      </c>
      <c r="Q4" s="548" t="s">
        <v>3120</v>
      </c>
      <c r="R4" s="322" t="s">
        <v>928</v>
      </c>
      <c r="S4" s="322" t="s">
        <v>1139</v>
      </c>
    </row>
    <row r="5" spans="1:19" s="318" customFormat="1" ht="29.25" customHeight="1">
      <c r="A5" s="316">
        <v>1</v>
      </c>
      <c r="B5" s="766" t="s">
        <v>354</v>
      </c>
      <c r="C5" s="767"/>
      <c r="D5" s="767"/>
      <c r="E5" s="767"/>
      <c r="F5" s="768"/>
      <c r="G5" s="676"/>
      <c r="H5" s="676"/>
      <c r="I5" s="676"/>
      <c r="J5" s="561"/>
      <c r="K5" s="562"/>
      <c r="L5" s="561"/>
      <c r="M5" s="561"/>
      <c r="N5" s="561"/>
      <c r="O5" s="561"/>
      <c r="P5" s="561"/>
      <c r="Q5" s="561"/>
      <c r="R5" s="562"/>
      <c r="S5" s="562"/>
    </row>
    <row r="6" spans="1:19" s="317" customFormat="1" ht="90">
      <c r="A6" s="316"/>
      <c r="B6" s="558">
        <v>40126</v>
      </c>
      <c r="C6" s="559"/>
      <c r="D6" s="560" t="s">
        <v>3146</v>
      </c>
      <c r="E6" s="558" t="s">
        <v>3145</v>
      </c>
      <c r="F6" s="558"/>
      <c r="G6" s="676">
        <v>168.09</v>
      </c>
      <c r="H6" s="676"/>
      <c r="I6" s="676"/>
      <c r="J6" s="563">
        <v>39111</v>
      </c>
      <c r="K6" s="564" t="s">
        <v>2359</v>
      </c>
      <c r="L6" s="565"/>
      <c r="M6" s="565"/>
      <c r="N6" s="565"/>
      <c r="O6" s="563">
        <v>39111</v>
      </c>
      <c r="P6" s="563">
        <v>44560</v>
      </c>
      <c r="Q6" s="566" t="s">
        <v>2364</v>
      </c>
      <c r="R6" s="558"/>
      <c r="S6" s="558"/>
    </row>
    <row r="7" spans="1:19" s="15" customFormat="1" ht="15">
      <c r="A7" s="35">
        <v>3</v>
      </c>
      <c r="B7" s="764" t="s">
        <v>660</v>
      </c>
      <c r="C7" s="765"/>
      <c r="D7" s="765"/>
      <c r="E7" s="765"/>
      <c r="F7" s="769"/>
      <c r="G7" s="677"/>
      <c r="H7" s="677"/>
      <c r="I7" s="677">
        <v>39814</v>
      </c>
      <c r="J7" s="568"/>
      <c r="K7" s="569"/>
      <c r="L7" s="568"/>
      <c r="M7" s="568"/>
      <c r="N7" s="568"/>
      <c r="O7" s="568"/>
      <c r="P7" s="568"/>
      <c r="Q7" s="568"/>
      <c r="R7" s="569"/>
      <c r="S7" s="569"/>
    </row>
    <row r="8" spans="1:19" ht="15">
      <c r="A8" s="36"/>
      <c r="B8" s="549">
        <v>40109</v>
      </c>
      <c r="C8" s="570"/>
      <c r="D8" s="571" t="s">
        <v>1292</v>
      </c>
      <c r="E8" s="549"/>
      <c r="F8" s="549"/>
      <c r="G8" s="678">
        <v>74.6</v>
      </c>
      <c r="H8" s="678"/>
      <c r="I8" s="678"/>
      <c r="J8" s="572"/>
      <c r="K8" s="549"/>
      <c r="L8" s="572"/>
      <c r="M8" s="572"/>
      <c r="N8" s="572"/>
      <c r="O8" s="572"/>
      <c r="P8" s="572"/>
      <c r="Q8" s="572"/>
      <c r="R8" s="549"/>
      <c r="S8" s="549"/>
    </row>
    <row r="9" spans="1:19" s="52" customFormat="1" ht="45">
      <c r="A9" s="67"/>
      <c r="B9" s="573">
        <v>40004</v>
      </c>
      <c r="C9" s="574"/>
      <c r="D9" s="575" t="s">
        <v>1379</v>
      </c>
      <c r="E9" s="573" t="s">
        <v>1380</v>
      </c>
      <c r="F9" s="573" t="s">
        <v>337</v>
      </c>
      <c r="G9" s="679">
        <v>526.7</v>
      </c>
      <c r="H9" s="679"/>
      <c r="I9" s="679">
        <v>150.7</v>
      </c>
      <c r="J9" s="576"/>
      <c r="K9" s="573" t="s">
        <v>806</v>
      </c>
      <c r="L9" s="576"/>
      <c r="M9" s="576"/>
      <c r="N9" s="576"/>
      <c r="O9" s="576"/>
      <c r="P9" s="576"/>
      <c r="Q9" s="577" t="s">
        <v>528</v>
      </c>
      <c r="R9" s="573"/>
      <c r="S9" s="573"/>
    </row>
    <row r="10" spans="1:19" s="52" customFormat="1" ht="25.5" customHeight="1">
      <c r="A10" s="67"/>
      <c r="B10" s="573">
        <v>40055</v>
      </c>
      <c r="C10" s="574"/>
      <c r="D10" s="578" t="s">
        <v>1011</v>
      </c>
      <c r="E10" s="324" t="s">
        <v>1012</v>
      </c>
      <c r="F10" s="573" t="s">
        <v>536</v>
      </c>
      <c r="G10" s="679">
        <v>144</v>
      </c>
      <c r="H10" s="679"/>
      <c r="I10" s="679">
        <v>32.9</v>
      </c>
      <c r="J10" s="577"/>
      <c r="K10" s="324" t="s">
        <v>807</v>
      </c>
      <c r="L10" s="577"/>
      <c r="M10" s="577"/>
      <c r="N10" s="577"/>
      <c r="O10" s="577"/>
      <c r="P10" s="579">
        <v>41261</v>
      </c>
      <c r="Q10" s="580" t="s">
        <v>1569</v>
      </c>
      <c r="R10" s="573"/>
      <c r="S10" s="573"/>
    </row>
    <row r="11" spans="1:19" s="52" customFormat="1" ht="25.5" customHeight="1">
      <c r="A11" s="67"/>
      <c r="B11" s="573">
        <v>40005</v>
      </c>
      <c r="C11" s="574"/>
      <c r="D11" s="578" t="s">
        <v>1014</v>
      </c>
      <c r="E11" s="324" t="s">
        <v>1015</v>
      </c>
      <c r="F11" s="573" t="s">
        <v>1606</v>
      </c>
      <c r="G11" s="679">
        <v>673.2</v>
      </c>
      <c r="H11" s="679"/>
      <c r="I11" s="679">
        <v>521.7</v>
      </c>
      <c r="J11" s="577"/>
      <c r="K11" s="324" t="s">
        <v>1013</v>
      </c>
      <c r="L11" s="577"/>
      <c r="M11" s="577"/>
      <c r="N11" s="577"/>
      <c r="O11" s="577"/>
      <c r="P11" s="579">
        <v>41261</v>
      </c>
      <c r="Q11" s="580" t="s">
        <v>1569</v>
      </c>
      <c r="R11" s="573"/>
      <c r="S11" s="573"/>
    </row>
    <row r="12" spans="1:19" ht="41.25" customHeight="1">
      <c r="A12" s="36"/>
      <c r="B12" s="549">
        <v>40105</v>
      </c>
      <c r="C12" s="570"/>
      <c r="D12" s="571" t="s">
        <v>820</v>
      </c>
      <c r="E12" s="581" t="s">
        <v>3090</v>
      </c>
      <c r="F12" s="582" t="s">
        <v>821</v>
      </c>
      <c r="G12" s="678">
        <v>1412.5</v>
      </c>
      <c r="H12" s="678"/>
      <c r="I12" s="678"/>
      <c r="J12" s="583"/>
      <c r="K12" s="322" t="s">
        <v>822</v>
      </c>
      <c r="L12" s="583"/>
      <c r="M12" s="583"/>
      <c r="N12" s="583"/>
      <c r="O12" s="583"/>
      <c r="P12" s="583"/>
      <c r="Q12" s="584"/>
      <c r="R12" s="549"/>
      <c r="S12" s="549"/>
    </row>
    <row r="13" spans="1:19" ht="41.25" customHeight="1">
      <c r="A13" s="36"/>
      <c r="B13" s="585">
        <v>40147</v>
      </c>
      <c r="C13" s="586"/>
      <c r="D13" s="587" t="s">
        <v>2410</v>
      </c>
      <c r="E13" s="588" t="s">
        <v>2411</v>
      </c>
      <c r="F13" s="585"/>
      <c r="G13" s="680">
        <v>2062000</v>
      </c>
      <c r="H13" s="680"/>
      <c r="I13" s="680">
        <v>2062000</v>
      </c>
      <c r="J13" s="589"/>
      <c r="K13" s="590" t="s">
        <v>2416</v>
      </c>
      <c r="L13" s="589"/>
      <c r="M13" s="589"/>
      <c r="N13" s="589"/>
      <c r="O13" s="591">
        <v>44189</v>
      </c>
      <c r="P13" s="589"/>
      <c r="Q13" s="592" t="s">
        <v>2401</v>
      </c>
      <c r="R13" s="585"/>
      <c r="S13" s="585"/>
    </row>
    <row r="14" spans="1:19" s="15" customFormat="1" ht="15">
      <c r="A14" s="35">
        <v>4</v>
      </c>
      <c r="B14" s="764" t="s">
        <v>1474</v>
      </c>
      <c r="C14" s="765"/>
      <c r="D14" s="765"/>
      <c r="E14" s="765"/>
      <c r="F14" s="769"/>
      <c r="G14" s="677"/>
      <c r="H14" s="677"/>
      <c r="I14" s="677">
        <v>39814</v>
      </c>
      <c r="J14" s="568"/>
      <c r="K14" s="569"/>
      <c r="L14" s="568"/>
      <c r="M14" s="568"/>
      <c r="N14" s="568"/>
      <c r="O14" s="568"/>
      <c r="P14" s="568"/>
      <c r="Q14" s="568"/>
      <c r="R14" s="569"/>
      <c r="S14" s="569"/>
    </row>
    <row r="15" spans="1:19" s="52" customFormat="1" ht="45">
      <c r="A15" s="67"/>
      <c r="B15" s="573" t="s">
        <v>363</v>
      </c>
      <c r="C15" s="574"/>
      <c r="D15" s="575" t="s">
        <v>1292</v>
      </c>
      <c r="E15" s="573">
        <v>1988</v>
      </c>
      <c r="F15" s="573" t="s">
        <v>1608</v>
      </c>
      <c r="G15" s="679">
        <v>63.22</v>
      </c>
      <c r="H15" s="679"/>
      <c r="I15" s="679">
        <v>0</v>
      </c>
      <c r="J15" s="576"/>
      <c r="K15" s="573"/>
      <c r="L15" s="576"/>
      <c r="M15" s="576"/>
      <c r="N15" s="576"/>
      <c r="O15" s="576"/>
      <c r="P15" s="576"/>
      <c r="Q15" s="577" t="s">
        <v>230</v>
      </c>
      <c r="R15" s="573"/>
      <c r="S15" s="573"/>
    </row>
    <row r="16" spans="1:19" s="52" customFormat="1" ht="30">
      <c r="A16" s="67"/>
      <c r="B16" s="573">
        <v>40005</v>
      </c>
      <c r="C16" s="574"/>
      <c r="D16" s="578" t="s">
        <v>1014</v>
      </c>
      <c r="E16" s="324" t="s">
        <v>1015</v>
      </c>
      <c r="F16" s="573" t="s">
        <v>1606</v>
      </c>
      <c r="G16" s="679">
        <v>673.2</v>
      </c>
      <c r="H16" s="679"/>
      <c r="I16" s="679">
        <v>521.7</v>
      </c>
      <c r="J16" s="576"/>
      <c r="K16" s="573" t="s">
        <v>939</v>
      </c>
      <c r="L16" s="576"/>
      <c r="M16" s="576"/>
      <c r="N16" s="576"/>
      <c r="O16" s="576"/>
      <c r="P16" s="576"/>
      <c r="Q16" s="576" t="s">
        <v>722</v>
      </c>
      <c r="R16" s="573"/>
      <c r="S16" s="573"/>
    </row>
    <row r="17" spans="1:19" s="225" customFormat="1" ht="120">
      <c r="A17" s="287"/>
      <c r="B17" s="593">
        <v>40006</v>
      </c>
      <c r="C17" s="594"/>
      <c r="D17" s="595" t="s">
        <v>94</v>
      </c>
      <c r="E17" s="325" t="s">
        <v>1998</v>
      </c>
      <c r="F17" s="593" t="s">
        <v>1607</v>
      </c>
      <c r="G17" s="681">
        <v>612</v>
      </c>
      <c r="H17" s="681"/>
      <c r="I17" s="682" t="s">
        <v>3091</v>
      </c>
      <c r="J17" s="596"/>
      <c r="K17" s="593" t="s">
        <v>1041</v>
      </c>
      <c r="L17" s="596"/>
      <c r="M17" s="596"/>
      <c r="N17" s="596"/>
      <c r="O17" s="596"/>
      <c r="P17" s="596"/>
      <c r="Q17" s="597" t="s">
        <v>1999</v>
      </c>
      <c r="R17" s="593"/>
      <c r="S17" s="593"/>
    </row>
    <row r="18" spans="1:19" s="307" customFormat="1" ht="45">
      <c r="A18" s="320"/>
      <c r="B18" s="582">
        <v>40145</v>
      </c>
      <c r="C18" s="598"/>
      <c r="D18" s="587" t="s">
        <v>2406</v>
      </c>
      <c r="E18" s="588" t="s">
        <v>2407</v>
      </c>
      <c r="F18" s="585"/>
      <c r="G18" s="680">
        <v>2062000</v>
      </c>
      <c r="H18" s="680"/>
      <c r="I18" s="680">
        <v>2062000</v>
      </c>
      <c r="J18" s="589"/>
      <c r="K18" s="590" t="s">
        <v>2416</v>
      </c>
      <c r="L18" s="589"/>
      <c r="M18" s="589"/>
      <c r="N18" s="589"/>
      <c r="O18" s="591">
        <v>44189</v>
      </c>
      <c r="P18" s="589"/>
      <c r="Q18" s="592" t="s">
        <v>2401</v>
      </c>
      <c r="R18" s="585"/>
      <c r="S18" s="585"/>
    </row>
    <row r="19" spans="1:19" s="307" customFormat="1" ht="45">
      <c r="A19" s="320"/>
      <c r="B19" s="585">
        <v>40146</v>
      </c>
      <c r="C19" s="586"/>
      <c r="D19" s="587" t="s">
        <v>2408</v>
      </c>
      <c r="E19" s="588" t="s">
        <v>2409</v>
      </c>
      <c r="F19" s="585"/>
      <c r="G19" s="680">
        <v>2062000</v>
      </c>
      <c r="H19" s="680"/>
      <c r="I19" s="680">
        <v>2062000</v>
      </c>
      <c r="J19" s="589"/>
      <c r="K19" s="590" t="s">
        <v>2416</v>
      </c>
      <c r="L19" s="589"/>
      <c r="M19" s="589"/>
      <c r="N19" s="589"/>
      <c r="O19" s="591">
        <v>44189</v>
      </c>
      <c r="P19" s="589"/>
      <c r="Q19" s="592" t="s">
        <v>2401</v>
      </c>
      <c r="R19" s="585"/>
      <c r="S19" s="585"/>
    </row>
    <row r="20" spans="1:19" s="15" customFormat="1" ht="15">
      <c r="A20" s="35">
        <v>5</v>
      </c>
      <c r="B20" s="764" t="s">
        <v>1255</v>
      </c>
      <c r="C20" s="765"/>
      <c r="D20" s="765"/>
      <c r="E20" s="765"/>
      <c r="F20" s="769"/>
      <c r="G20" s="677"/>
      <c r="H20" s="677"/>
      <c r="I20" s="677">
        <v>39814</v>
      </c>
      <c r="J20" s="568"/>
      <c r="K20" s="569"/>
      <c r="L20" s="568"/>
      <c r="M20" s="568"/>
      <c r="N20" s="568"/>
      <c r="O20" s="568"/>
      <c r="P20" s="568"/>
      <c r="Q20" s="568"/>
      <c r="R20" s="569"/>
      <c r="S20" s="569"/>
    </row>
    <row r="21" spans="1:19" ht="15">
      <c r="A21" s="36"/>
      <c r="B21" s="549">
        <v>40110</v>
      </c>
      <c r="C21" s="570"/>
      <c r="D21" s="571" t="s">
        <v>1126</v>
      </c>
      <c r="E21" s="549" t="s">
        <v>738</v>
      </c>
      <c r="F21" s="549" t="s">
        <v>739</v>
      </c>
      <c r="G21" s="678">
        <v>56.91</v>
      </c>
      <c r="H21" s="678"/>
      <c r="I21" s="678">
        <v>0</v>
      </c>
      <c r="J21" s="599"/>
      <c r="K21" s="549"/>
      <c r="L21" s="599"/>
      <c r="M21" s="599"/>
      <c r="N21" s="599"/>
      <c r="O21" s="599"/>
      <c r="P21" s="599"/>
      <c r="Q21" s="599"/>
      <c r="R21" s="549"/>
      <c r="S21" s="549"/>
    </row>
    <row r="22" spans="1:19" s="52" customFormat="1" ht="45">
      <c r="A22" s="67"/>
      <c r="B22" s="573">
        <v>40001</v>
      </c>
      <c r="C22" s="574"/>
      <c r="D22" s="575" t="s">
        <v>911</v>
      </c>
      <c r="E22" s="573" t="s">
        <v>740</v>
      </c>
      <c r="F22" s="573" t="s">
        <v>1536</v>
      </c>
      <c r="G22" s="679">
        <v>145.45</v>
      </c>
      <c r="H22" s="679"/>
      <c r="I22" s="679">
        <v>41.7</v>
      </c>
      <c r="J22" s="576"/>
      <c r="K22" s="573"/>
      <c r="L22" s="576"/>
      <c r="M22" s="576"/>
      <c r="N22" s="576"/>
      <c r="O22" s="576"/>
      <c r="P22" s="576"/>
      <c r="Q22" s="580" t="s">
        <v>748</v>
      </c>
      <c r="R22" s="573"/>
      <c r="S22" s="573"/>
    </row>
    <row r="23" spans="1:19" s="1" customFormat="1" ht="15">
      <c r="A23" s="38"/>
      <c r="B23" s="582">
        <v>40091</v>
      </c>
      <c r="C23" s="598"/>
      <c r="D23" s="600" t="s">
        <v>1579</v>
      </c>
      <c r="E23" s="582"/>
      <c r="F23" s="582"/>
      <c r="G23" s="657">
        <v>1174.1</v>
      </c>
      <c r="H23" s="657"/>
      <c r="I23" s="657"/>
      <c r="J23" s="584"/>
      <c r="K23" s="582" t="s">
        <v>815</v>
      </c>
      <c r="L23" s="584"/>
      <c r="M23" s="584"/>
      <c r="N23" s="584"/>
      <c r="O23" s="584"/>
      <c r="P23" s="584"/>
      <c r="Q23" s="601"/>
      <c r="R23" s="582"/>
      <c r="S23" s="582"/>
    </row>
    <row r="24" spans="1:19" s="1" customFormat="1" ht="45">
      <c r="A24" s="38"/>
      <c r="B24" s="582">
        <v>40144</v>
      </c>
      <c r="C24" s="598"/>
      <c r="D24" s="587" t="s">
        <v>2404</v>
      </c>
      <c r="E24" s="588" t="s">
        <v>2405</v>
      </c>
      <c r="F24" s="585"/>
      <c r="G24" s="680">
        <v>2062000</v>
      </c>
      <c r="H24" s="680"/>
      <c r="I24" s="680">
        <v>2062000</v>
      </c>
      <c r="J24" s="589"/>
      <c r="K24" s="590" t="s">
        <v>2416</v>
      </c>
      <c r="L24" s="589"/>
      <c r="M24" s="589"/>
      <c r="N24" s="589"/>
      <c r="O24" s="591">
        <v>44189</v>
      </c>
      <c r="P24" s="589"/>
      <c r="Q24" s="592" t="s">
        <v>2401</v>
      </c>
      <c r="R24" s="585"/>
      <c r="S24" s="585"/>
    </row>
    <row r="25" spans="1:19" s="15" customFormat="1" ht="15">
      <c r="A25" s="35">
        <v>6</v>
      </c>
      <c r="B25" s="764" t="s">
        <v>1095</v>
      </c>
      <c r="C25" s="765"/>
      <c r="D25" s="765"/>
      <c r="E25" s="765"/>
      <c r="F25" s="769"/>
      <c r="G25" s="677"/>
      <c r="H25" s="677"/>
      <c r="I25" s="677">
        <v>39814</v>
      </c>
      <c r="J25" s="568"/>
      <c r="K25" s="569"/>
      <c r="L25" s="568"/>
      <c r="M25" s="568"/>
      <c r="N25" s="568"/>
      <c r="O25" s="568"/>
      <c r="P25" s="568"/>
      <c r="Q25" s="568"/>
      <c r="R25" s="569"/>
      <c r="S25" s="569"/>
    </row>
    <row r="26" spans="1:19" ht="15" hidden="1">
      <c r="A26" s="36"/>
      <c r="B26" s="582" t="s">
        <v>363</v>
      </c>
      <c r="C26" s="598"/>
      <c r="D26" s="571" t="s">
        <v>95</v>
      </c>
      <c r="E26" s="549" t="s">
        <v>1278</v>
      </c>
      <c r="F26" s="582"/>
      <c r="G26" s="678">
        <v>86.06</v>
      </c>
      <c r="H26" s="678"/>
      <c r="I26" s="678"/>
      <c r="J26" s="599"/>
      <c r="K26" s="549"/>
      <c r="L26" s="599"/>
      <c r="M26" s="599"/>
      <c r="N26" s="599"/>
      <c r="O26" s="599"/>
      <c r="P26" s="599"/>
      <c r="Q26" s="599"/>
      <c r="R26" s="549"/>
      <c r="S26" s="549"/>
    </row>
    <row r="27" spans="1:19" ht="15">
      <c r="A27" s="36"/>
      <c r="B27" s="549">
        <v>40012</v>
      </c>
      <c r="C27" s="570"/>
      <c r="D27" s="571" t="s">
        <v>935</v>
      </c>
      <c r="E27" s="549" t="s">
        <v>936</v>
      </c>
      <c r="F27" s="549" t="s">
        <v>937</v>
      </c>
      <c r="G27" s="678">
        <v>325.12</v>
      </c>
      <c r="H27" s="678"/>
      <c r="I27" s="678">
        <v>0</v>
      </c>
      <c r="J27" s="599"/>
      <c r="K27" s="549" t="s">
        <v>1215</v>
      </c>
      <c r="L27" s="599"/>
      <c r="M27" s="599"/>
      <c r="N27" s="599"/>
      <c r="O27" s="599"/>
      <c r="P27" s="599"/>
      <c r="Q27" s="599"/>
      <c r="R27" s="549"/>
      <c r="S27" s="549"/>
    </row>
    <row r="28" spans="1:19" ht="15">
      <c r="A28" s="36"/>
      <c r="B28" s="549">
        <v>40097</v>
      </c>
      <c r="C28" s="570"/>
      <c r="D28" s="571" t="s">
        <v>1093</v>
      </c>
      <c r="E28" s="549"/>
      <c r="F28" s="549"/>
      <c r="G28" s="678">
        <v>86065.08</v>
      </c>
      <c r="H28" s="678"/>
      <c r="I28" s="678"/>
      <c r="J28" s="599"/>
      <c r="K28" s="549" t="s">
        <v>1076</v>
      </c>
      <c r="L28" s="599"/>
      <c r="M28" s="599"/>
      <c r="N28" s="599"/>
      <c r="O28" s="599"/>
      <c r="P28" s="599"/>
      <c r="Q28" s="599"/>
      <c r="R28" s="549"/>
      <c r="S28" s="549"/>
    </row>
    <row r="29" spans="1:19" s="15" customFormat="1" ht="15">
      <c r="A29" s="35">
        <v>7</v>
      </c>
      <c r="B29" s="764" t="s">
        <v>661</v>
      </c>
      <c r="C29" s="765"/>
      <c r="D29" s="765"/>
      <c r="E29" s="765"/>
      <c r="F29" s="769"/>
      <c r="G29" s="677"/>
      <c r="H29" s="677"/>
      <c r="I29" s="677">
        <v>39814</v>
      </c>
      <c r="J29" s="568"/>
      <c r="K29" s="569"/>
      <c r="L29" s="568"/>
      <c r="M29" s="568"/>
      <c r="N29" s="568"/>
      <c r="O29" s="568"/>
      <c r="P29" s="568"/>
      <c r="Q29" s="568"/>
      <c r="R29" s="569"/>
      <c r="S29" s="569"/>
    </row>
    <row r="30" spans="1:19" s="20" customFormat="1" ht="15">
      <c r="A30" s="38"/>
      <c r="B30" s="582">
        <v>40010</v>
      </c>
      <c r="C30" s="598"/>
      <c r="D30" s="600" t="s">
        <v>979</v>
      </c>
      <c r="E30" s="582" t="s">
        <v>980</v>
      </c>
      <c r="F30" s="582"/>
      <c r="G30" s="657">
        <v>353.5</v>
      </c>
      <c r="H30" s="657"/>
      <c r="I30" s="657">
        <v>290.3</v>
      </c>
      <c r="J30" s="602"/>
      <c r="K30" s="603"/>
      <c r="L30" s="602"/>
      <c r="M30" s="602"/>
      <c r="N30" s="602"/>
      <c r="O30" s="602"/>
      <c r="P30" s="602"/>
      <c r="Q30" s="602"/>
      <c r="R30" s="603"/>
      <c r="S30" s="603"/>
    </row>
    <row r="31" spans="1:19" s="52" customFormat="1" ht="15">
      <c r="A31" s="67"/>
      <c r="B31" s="573">
        <v>40011</v>
      </c>
      <c r="C31" s="574"/>
      <c r="D31" s="575" t="s">
        <v>96</v>
      </c>
      <c r="E31" s="573" t="s">
        <v>575</v>
      </c>
      <c r="F31" s="573" t="s">
        <v>576</v>
      </c>
      <c r="G31" s="679">
        <v>416.3</v>
      </c>
      <c r="H31" s="679"/>
      <c r="I31" s="679">
        <v>0</v>
      </c>
      <c r="J31" s="576"/>
      <c r="K31" s="573" t="s">
        <v>1514</v>
      </c>
      <c r="L31" s="576"/>
      <c r="M31" s="576"/>
      <c r="N31" s="576"/>
      <c r="O31" s="576"/>
      <c r="P31" s="576"/>
      <c r="Q31" s="576" t="s">
        <v>578</v>
      </c>
      <c r="R31" s="573"/>
      <c r="S31" s="573"/>
    </row>
    <row r="32" spans="1:19" s="1" customFormat="1" ht="90">
      <c r="A32" s="38"/>
      <c r="B32" s="582">
        <v>40098</v>
      </c>
      <c r="C32" s="598"/>
      <c r="D32" s="604" t="s">
        <v>509</v>
      </c>
      <c r="E32" s="582" t="s">
        <v>226</v>
      </c>
      <c r="F32" s="582"/>
      <c r="G32" s="657">
        <v>706.283</v>
      </c>
      <c r="H32" s="657"/>
      <c r="I32" s="657">
        <v>706.283</v>
      </c>
      <c r="J32" s="605"/>
      <c r="K32" s="606" t="s">
        <v>410</v>
      </c>
      <c r="L32" s="605"/>
      <c r="M32" s="605"/>
      <c r="N32" s="605"/>
      <c r="O32" s="605"/>
      <c r="P32" s="605"/>
      <c r="Q32" s="584"/>
      <c r="R32" s="582"/>
      <c r="S32" s="582"/>
    </row>
    <row r="33" spans="1:19" s="15" customFormat="1" ht="15">
      <c r="A33" s="35">
        <v>8</v>
      </c>
      <c r="B33" s="764" t="s">
        <v>1096</v>
      </c>
      <c r="C33" s="765"/>
      <c r="D33" s="765"/>
      <c r="E33" s="765"/>
      <c r="F33" s="769"/>
      <c r="G33" s="677"/>
      <c r="H33" s="677"/>
      <c r="I33" s="677"/>
      <c r="J33" s="568"/>
      <c r="K33" s="569"/>
      <c r="L33" s="568"/>
      <c r="M33" s="568"/>
      <c r="N33" s="568"/>
      <c r="O33" s="568"/>
      <c r="P33" s="568"/>
      <c r="Q33" s="568"/>
      <c r="R33" s="569"/>
      <c r="S33" s="569"/>
    </row>
    <row r="34" spans="1:19" s="70" customFormat="1" ht="15">
      <c r="A34" s="67"/>
      <c r="B34" s="573">
        <v>40012</v>
      </c>
      <c r="C34" s="574"/>
      <c r="D34" s="607" t="s">
        <v>1579</v>
      </c>
      <c r="E34" s="573" t="s">
        <v>762</v>
      </c>
      <c r="F34" s="573" t="s">
        <v>725</v>
      </c>
      <c r="G34" s="679">
        <v>526.7</v>
      </c>
      <c r="H34" s="679"/>
      <c r="I34" s="679"/>
      <c r="J34" s="576"/>
      <c r="K34" s="573" t="s">
        <v>763</v>
      </c>
      <c r="L34" s="576"/>
      <c r="M34" s="576"/>
      <c r="N34" s="576"/>
      <c r="O34" s="576"/>
      <c r="P34" s="576"/>
      <c r="Q34" s="576" t="s">
        <v>390</v>
      </c>
      <c r="R34" s="608"/>
      <c r="S34" s="608"/>
    </row>
    <row r="35" spans="1:19" s="305" customFormat="1" ht="120">
      <c r="A35" s="287"/>
      <c r="B35" s="593">
        <v>40013</v>
      </c>
      <c r="C35" s="594"/>
      <c r="D35" s="609" t="s">
        <v>2048</v>
      </c>
      <c r="E35" s="325" t="s">
        <v>2049</v>
      </c>
      <c r="F35" s="593" t="s">
        <v>1113</v>
      </c>
      <c r="G35" s="681">
        <v>343.728</v>
      </c>
      <c r="H35" s="681"/>
      <c r="I35" s="681">
        <v>0</v>
      </c>
      <c r="J35" s="610"/>
      <c r="K35" s="611"/>
      <c r="L35" s="610"/>
      <c r="M35" s="610"/>
      <c r="N35" s="610"/>
      <c r="O35" s="610"/>
      <c r="P35" s="610"/>
      <c r="Q35" s="596" t="s">
        <v>2050</v>
      </c>
      <c r="R35" s="611"/>
      <c r="S35" s="611"/>
    </row>
    <row r="36" spans="1:19" ht="15">
      <c r="A36" s="40">
        <v>1</v>
      </c>
      <c r="B36" s="582">
        <v>40093</v>
      </c>
      <c r="C36" s="598"/>
      <c r="D36" s="612" t="s">
        <v>97</v>
      </c>
      <c r="E36" s="549"/>
      <c r="F36" s="549" t="s">
        <v>1030</v>
      </c>
      <c r="G36" s="678">
        <v>54.327</v>
      </c>
      <c r="H36" s="678"/>
      <c r="I36" s="678"/>
      <c r="J36" s="599"/>
      <c r="K36" s="549"/>
      <c r="L36" s="599"/>
      <c r="M36" s="599"/>
      <c r="N36" s="599"/>
      <c r="O36" s="599"/>
      <c r="P36" s="599"/>
      <c r="Q36" s="599"/>
      <c r="R36" s="549"/>
      <c r="S36" s="549"/>
    </row>
    <row r="37" spans="1:19" s="52" customFormat="1" ht="15">
      <c r="A37" s="71">
        <v>2</v>
      </c>
      <c r="B37" s="573" t="s">
        <v>363</v>
      </c>
      <c r="C37" s="574"/>
      <c r="D37" s="607" t="s">
        <v>1188</v>
      </c>
      <c r="E37" s="573"/>
      <c r="F37" s="613"/>
      <c r="G37" s="679">
        <v>26.3</v>
      </c>
      <c r="H37" s="679"/>
      <c r="I37" s="679"/>
      <c r="J37" s="576"/>
      <c r="K37" s="573" t="s">
        <v>1275</v>
      </c>
      <c r="L37" s="576"/>
      <c r="M37" s="576"/>
      <c r="N37" s="576"/>
      <c r="O37" s="576"/>
      <c r="P37" s="576"/>
      <c r="Q37" s="577" t="s">
        <v>390</v>
      </c>
      <c r="R37" s="573"/>
      <c r="S37" s="573"/>
    </row>
    <row r="38" spans="1:19" ht="15">
      <c r="A38" s="40">
        <v>3</v>
      </c>
      <c r="B38" s="582">
        <v>40094</v>
      </c>
      <c r="C38" s="598"/>
      <c r="D38" s="612" t="s">
        <v>1539</v>
      </c>
      <c r="E38" s="549"/>
      <c r="F38" s="549" t="s">
        <v>1114</v>
      </c>
      <c r="G38" s="678">
        <v>24.675</v>
      </c>
      <c r="H38" s="678"/>
      <c r="I38" s="678"/>
      <c r="J38" s="599"/>
      <c r="K38" s="549"/>
      <c r="L38" s="599"/>
      <c r="M38" s="599"/>
      <c r="N38" s="599"/>
      <c r="O38" s="599"/>
      <c r="P38" s="599"/>
      <c r="Q38" s="599"/>
      <c r="R38" s="549"/>
      <c r="S38" s="549"/>
    </row>
    <row r="39" spans="1:19" s="52" customFormat="1" ht="15">
      <c r="A39" s="71">
        <v>4</v>
      </c>
      <c r="B39" s="573" t="s">
        <v>363</v>
      </c>
      <c r="C39" s="574"/>
      <c r="D39" s="607" t="s">
        <v>1540</v>
      </c>
      <c r="E39" s="573">
        <v>1992</v>
      </c>
      <c r="F39" s="573"/>
      <c r="G39" s="679">
        <v>38.8</v>
      </c>
      <c r="H39" s="679"/>
      <c r="I39" s="679"/>
      <c r="J39" s="576"/>
      <c r="K39" s="573" t="s">
        <v>1089</v>
      </c>
      <c r="L39" s="576"/>
      <c r="M39" s="576"/>
      <c r="N39" s="576"/>
      <c r="O39" s="576"/>
      <c r="P39" s="576"/>
      <c r="Q39" s="576" t="s">
        <v>390</v>
      </c>
      <c r="R39" s="573"/>
      <c r="S39" s="573"/>
    </row>
    <row r="40" spans="1:19" s="225" customFormat="1" ht="45">
      <c r="A40" s="228">
        <v>5</v>
      </c>
      <c r="B40" s="593">
        <v>40095</v>
      </c>
      <c r="C40" s="594"/>
      <c r="D40" s="609" t="s">
        <v>1837</v>
      </c>
      <c r="E40" s="593">
        <v>1980</v>
      </c>
      <c r="F40" s="325" t="s">
        <v>1838</v>
      </c>
      <c r="G40" s="681">
        <v>24.257</v>
      </c>
      <c r="H40" s="681"/>
      <c r="I40" s="681">
        <v>0</v>
      </c>
      <c r="J40" s="596"/>
      <c r="K40" s="593"/>
      <c r="L40" s="596"/>
      <c r="M40" s="596"/>
      <c r="N40" s="596"/>
      <c r="O40" s="596"/>
      <c r="P40" s="596"/>
      <c r="Q40" s="596" t="s">
        <v>1839</v>
      </c>
      <c r="R40" s="593"/>
      <c r="S40" s="593"/>
    </row>
    <row r="41" spans="1:19" ht="15">
      <c r="A41" s="40">
        <v>6</v>
      </c>
      <c r="B41" s="582">
        <v>40096</v>
      </c>
      <c r="C41" s="598"/>
      <c r="D41" s="612" t="s">
        <v>1629</v>
      </c>
      <c r="E41" s="549"/>
      <c r="F41" s="549"/>
      <c r="G41" s="678">
        <v>6.271</v>
      </c>
      <c r="H41" s="678"/>
      <c r="I41" s="678"/>
      <c r="J41" s="599"/>
      <c r="K41" s="549"/>
      <c r="L41" s="599"/>
      <c r="M41" s="599"/>
      <c r="N41" s="599"/>
      <c r="O41" s="599"/>
      <c r="P41" s="599"/>
      <c r="Q41" s="599"/>
      <c r="R41" s="549"/>
      <c r="S41" s="549"/>
    </row>
    <row r="42" spans="1:19" s="52" customFormat="1" ht="105">
      <c r="A42" s="71"/>
      <c r="B42" s="573">
        <v>40084</v>
      </c>
      <c r="C42" s="574"/>
      <c r="D42" s="578" t="s">
        <v>1577</v>
      </c>
      <c r="E42" s="324" t="s">
        <v>1578</v>
      </c>
      <c r="F42" s="573" t="s">
        <v>579</v>
      </c>
      <c r="G42" s="679">
        <v>422.5</v>
      </c>
      <c r="H42" s="679"/>
      <c r="I42" s="679"/>
      <c r="J42" s="577"/>
      <c r="K42" s="324" t="s">
        <v>386</v>
      </c>
      <c r="L42" s="577"/>
      <c r="M42" s="577"/>
      <c r="N42" s="577"/>
      <c r="O42" s="577"/>
      <c r="P42" s="577"/>
      <c r="Q42" s="577" t="s">
        <v>289</v>
      </c>
      <c r="R42" s="573"/>
      <c r="S42" s="573"/>
    </row>
    <row r="43" spans="1:19" s="225" customFormat="1" ht="75">
      <c r="A43" s="228"/>
      <c r="B43" s="593">
        <v>40087</v>
      </c>
      <c r="C43" s="594"/>
      <c r="D43" s="614" t="s">
        <v>1835</v>
      </c>
      <c r="E43" s="325" t="s">
        <v>1276</v>
      </c>
      <c r="F43" s="593" t="s">
        <v>1277</v>
      </c>
      <c r="G43" s="681">
        <v>0</v>
      </c>
      <c r="H43" s="681"/>
      <c r="I43" s="681">
        <v>0</v>
      </c>
      <c r="J43" s="597"/>
      <c r="K43" s="325"/>
      <c r="L43" s="597"/>
      <c r="M43" s="597"/>
      <c r="N43" s="597"/>
      <c r="O43" s="597"/>
      <c r="P43" s="597"/>
      <c r="Q43" s="597" t="s">
        <v>1836</v>
      </c>
      <c r="R43" s="593"/>
      <c r="S43" s="593"/>
    </row>
    <row r="44" spans="1:19" s="1" customFormat="1" ht="15">
      <c r="A44" s="40"/>
      <c r="B44" s="582">
        <v>40092</v>
      </c>
      <c r="C44" s="598"/>
      <c r="D44" s="604" t="s">
        <v>1521</v>
      </c>
      <c r="E44" s="322"/>
      <c r="F44" s="582"/>
      <c r="G44" s="657">
        <v>1156.4</v>
      </c>
      <c r="H44" s="657"/>
      <c r="I44" s="657"/>
      <c r="J44" s="583"/>
      <c r="K44" s="322" t="s">
        <v>1076</v>
      </c>
      <c r="L44" s="583"/>
      <c r="M44" s="583"/>
      <c r="N44" s="583"/>
      <c r="O44" s="583"/>
      <c r="P44" s="583"/>
      <c r="Q44" s="583"/>
      <c r="R44" s="582"/>
      <c r="S44" s="582"/>
    </row>
    <row r="45" spans="1:19" s="1" customFormat="1" ht="105">
      <c r="A45" s="39"/>
      <c r="B45" s="582">
        <v>40129</v>
      </c>
      <c r="C45" s="598"/>
      <c r="D45" s="615" t="s">
        <v>2007</v>
      </c>
      <c r="E45" s="322" t="s">
        <v>2008</v>
      </c>
      <c r="F45" s="582"/>
      <c r="G45" s="657">
        <v>293.55</v>
      </c>
      <c r="H45" s="657"/>
      <c r="I45" s="657">
        <v>0</v>
      </c>
      <c r="J45" s="583"/>
      <c r="K45" s="606" t="s">
        <v>2033</v>
      </c>
      <c r="L45" s="583"/>
      <c r="M45" s="583"/>
      <c r="N45" s="583"/>
      <c r="O45" s="616">
        <v>41794</v>
      </c>
      <c r="P45" s="616"/>
      <c r="Q45" s="605"/>
      <c r="R45" s="582"/>
      <c r="S45" s="582"/>
    </row>
    <row r="46" spans="1:19" s="1" customFormat="1" ht="105">
      <c r="A46" s="39"/>
      <c r="B46" s="549">
        <v>40126</v>
      </c>
      <c r="C46" s="570"/>
      <c r="D46" s="617" t="s">
        <v>2358</v>
      </c>
      <c r="E46" s="549">
        <v>2006</v>
      </c>
      <c r="F46" s="549"/>
      <c r="G46" s="678">
        <v>168.09</v>
      </c>
      <c r="H46" s="678"/>
      <c r="I46" s="678"/>
      <c r="J46" s="618">
        <v>39111</v>
      </c>
      <c r="K46" s="551" t="s">
        <v>2359</v>
      </c>
      <c r="L46" s="599"/>
      <c r="M46" s="599"/>
      <c r="N46" s="599"/>
      <c r="O46" s="618">
        <v>44397</v>
      </c>
      <c r="P46" s="618"/>
      <c r="Q46" s="619" t="s">
        <v>2360</v>
      </c>
      <c r="R46" s="582"/>
      <c r="S46" s="582"/>
    </row>
    <row r="47" spans="1:19" s="1" customFormat="1" ht="45">
      <c r="A47" s="39"/>
      <c r="B47" s="585">
        <v>40149</v>
      </c>
      <c r="C47" s="586"/>
      <c r="D47" s="587" t="s">
        <v>2414</v>
      </c>
      <c r="E47" s="588" t="s">
        <v>2415</v>
      </c>
      <c r="F47" s="585"/>
      <c r="G47" s="680">
        <v>2062000</v>
      </c>
      <c r="H47" s="680"/>
      <c r="I47" s="680">
        <v>2062000</v>
      </c>
      <c r="J47" s="589"/>
      <c r="K47" s="590" t="s">
        <v>2416</v>
      </c>
      <c r="L47" s="589"/>
      <c r="M47" s="589"/>
      <c r="N47" s="589"/>
      <c r="O47" s="591">
        <v>44189</v>
      </c>
      <c r="P47" s="589"/>
      <c r="Q47" s="592" t="s">
        <v>2401</v>
      </c>
      <c r="R47" s="582"/>
      <c r="S47" s="582"/>
    </row>
    <row r="48" spans="1:19" s="15" customFormat="1" ht="15">
      <c r="A48" s="35">
        <v>9</v>
      </c>
      <c r="B48" s="764" t="s">
        <v>662</v>
      </c>
      <c r="C48" s="765"/>
      <c r="D48" s="765"/>
      <c r="E48" s="765"/>
      <c r="F48" s="769"/>
      <c r="G48" s="677"/>
      <c r="H48" s="677"/>
      <c r="I48" s="677"/>
      <c r="J48" s="568"/>
      <c r="K48" s="569"/>
      <c r="L48" s="568"/>
      <c r="M48" s="568"/>
      <c r="N48" s="568"/>
      <c r="O48" s="568"/>
      <c r="P48" s="568"/>
      <c r="Q48" s="568"/>
      <c r="R48" s="569"/>
      <c r="S48" s="569"/>
    </row>
    <row r="49" spans="1:19" s="225" customFormat="1" ht="120">
      <c r="A49" s="287"/>
      <c r="B49" s="593">
        <v>40111</v>
      </c>
      <c r="C49" s="594"/>
      <c r="D49" s="614" t="s">
        <v>2053</v>
      </c>
      <c r="E49" s="325" t="s">
        <v>2051</v>
      </c>
      <c r="F49" s="593"/>
      <c r="G49" s="681">
        <v>35.52</v>
      </c>
      <c r="H49" s="681"/>
      <c r="I49" s="681"/>
      <c r="J49" s="596"/>
      <c r="K49" s="593"/>
      <c r="L49" s="596"/>
      <c r="M49" s="596"/>
      <c r="N49" s="596"/>
      <c r="O49" s="596"/>
      <c r="P49" s="620">
        <v>42124</v>
      </c>
      <c r="Q49" s="597" t="s">
        <v>2052</v>
      </c>
      <c r="R49" s="593"/>
      <c r="S49" s="593"/>
    </row>
    <row r="50" spans="1:19" s="52" customFormat="1" ht="15">
      <c r="A50" s="67"/>
      <c r="B50" s="573">
        <v>40002</v>
      </c>
      <c r="C50" s="574"/>
      <c r="D50" s="575" t="s">
        <v>1579</v>
      </c>
      <c r="E50" s="573" t="s">
        <v>1580</v>
      </c>
      <c r="F50" s="573" t="s">
        <v>1581</v>
      </c>
      <c r="G50" s="679">
        <v>467.14</v>
      </c>
      <c r="H50" s="679"/>
      <c r="I50" s="679"/>
      <c r="J50" s="576"/>
      <c r="K50" s="573"/>
      <c r="L50" s="576"/>
      <c r="M50" s="576"/>
      <c r="N50" s="576"/>
      <c r="O50" s="576"/>
      <c r="P50" s="576"/>
      <c r="Q50" s="576" t="s">
        <v>1129</v>
      </c>
      <c r="R50" s="573"/>
      <c r="S50" s="573"/>
    </row>
    <row r="51" spans="1:19" s="52" customFormat="1" ht="45">
      <c r="A51" s="67"/>
      <c r="B51" s="573">
        <v>40011</v>
      </c>
      <c r="C51" s="574"/>
      <c r="D51" s="575" t="s">
        <v>999</v>
      </c>
      <c r="E51" s="573" t="s">
        <v>575</v>
      </c>
      <c r="F51" s="324" t="s">
        <v>612</v>
      </c>
      <c r="G51" s="679">
        <v>416.3</v>
      </c>
      <c r="H51" s="679"/>
      <c r="I51" s="679">
        <v>0</v>
      </c>
      <c r="J51" s="576"/>
      <c r="K51" s="573" t="s">
        <v>1513</v>
      </c>
      <c r="L51" s="576"/>
      <c r="M51" s="576"/>
      <c r="N51" s="576"/>
      <c r="O51" s="576"/>
      <c r="P51" s="576"/>
      <c r="Q51" s="577" t="s">
        <v>611</v>
      </c>
      <c r="R51" s="573"/>
      <c r="S51" s="573"/>
    </row>
    <row r="52" spans="1:19" s="1" customFormat="1" ht="30">
      <c r="A52" s="38"/>
      <c r="B52" s="582">
        <v>40059</v>
      </c>
      <c r="C52" s="598"/>
      <c r="D52" s="604" t="s">
        <v>1602</v>
      </c>
      <c r="E52" s="582"/>
      <c r="F52" s="322"/>
      <c r="G52" s="657">
        <v>1100</v>
      </c>
      <c r="H52" s="657"/>
      <c r="I52" s="657"/>
      <c r="J52" s="584"/>
      <c r="K52" s="582" t="s">
        <v>284</v>
      </c>
      <c r="L52" s="584"/>
      <c r="M52" s="584"/>
      <c r="N52" s="584"/>
      <c r="O52" s="584"/>
      <c r="P52" s="584"/>
      <c r="Q52" s="583"/>
      <c r="R52" s="582"/>
      <c r="S52" s="582"/>
    </row>
    <row r="53" spans="1:19" s="15" customFormat="1" ht="15">
      <c r="A53" s="35">
        <v>10</v>
      </c>
      <c r="B53" s="764" t="s">
        <v>663</v>
      </c>
      <c r="C53" s="765"/>
      <c r="D53" s="765"/>
      <c r="E53" s="765"/>
      <c r="F53" s="769"/>
      <c r="G53" s="677"/>
      <c r="H53" s="677"/>
      <c r="I53" s="677"/>
      <c r="J53" s="568"/>
      <c r="K53" s="569"/>
      <c r="L53" s="568"/>
      <c r="M53" s="568"/>
      <c r="N53" s="568"/>
      <c r="O53" s="568"/>
      <c r="P53" s="568"/>
      <c r="Q53" s="568"/>
      <c r="R53" s="569"/>
      <c r="S53" s="569"/>
    </row>
    <row r="54" spans="1:19" ht="15">
      <c r="A54" s="41">
        <v>1</v>
      </c>
      <c r="B54" s="549">
        <v>40112</v>
      </c>
      <c r="C54" s="570"/>
      <c r="D54" s="600" t="s">
        <v>1539</v>
      </c>
      <c r="E54" s="549" t="s">
        <v>339</v>
      </c>
      <c r="F54" s="549" t="s">
        <v>340</v>
      </c>
      <c r="G54" s="678">
        <v>52.59</v>
      </c>
      <c r="H54" s="678"/>
      <c r="I54" s="678"/>
      <c r="J54" s="599"/>
      <c r="K54" s="549"/>
      <c r="L54" s="599"/>
      <c r="M54" s="599"/>
      <c r="N54" s="599"/>
      <c r="O54" s="599"/>
      <c r="P54" s="599"/>
      <c r="Q54" s="599"/>
      <c r="R54" s="549"/>
      <c r="S54" s="549"/>
    </row>
    <row r="55" spans="1:19" ht="15">
      <c r="A55" s="41">
        <v>2</v>
      </c>
      <c r="B55" s="549">
        <v>40113</v>
      </c>
      <c r="C55" s="570"/>
      <c r="D55" s="600" t="s">
        <v>802</v>
      </c>
      <c r="E55" s="549"/>
      <c r="F55" s="549"/>
      <c r="G55" s="678">
        <v>73.49</v>
      </c>
      <c r="H55" s="678"/>
      <c r="I55" s="678"/>
      <c r="J55" s="599"/>
      <c r="K55" s="549"/>
      <c r="L55" s="599"/>
      <c r="M55" s="599"/>
      <c r="N55" s="599"/>
      <c r="O55" s="599"/>
      <c r="P55" s="599"/>
      <c r="Q55" s="599"/>
      <c r="R55" s="549"/>
      <c r="S55" s="549"/>
    </row>
    <row r="56" spans="1:19" ht="15">
      <c r="A56" s="41">
        <v>3</v>
      </c>
      <c r="B56" s="549">
        <v>40114</v>
      </c>
      <c r="C56" s="570"/>
      <c r="D56" s="600" t="s">
        <v>1598</v>
      </c>
      <c r="E56" s="549"/>
      <c r="F56" s="549"/>
      <c r="G56" s="678">
        <v>45.49</v>
      </c>
      <c r="H56" s="678"/>
      <c r="I56" s="678"/>
      <c r="J56" s="599"/>
      <c r="K56" s="549"/>
      <c r="L56" s="599"/>
      <c r="M56" s="599"/>
      <c r="N56" s="599"/>
      <c r="O56" s="599"/>
      <c r="P56" s="599"/>
      <c r="Q56" s="599"/>
      <c r="R56" s="549"/>
      <c r="S56" s="549"/>
    </row>
    <row r="57" spans="1:19" ht="15">
      <c r="A57" s="41">
        <v>4</v>
      </c>
      <c r="B57" s="549">
        <v>40115</v>
      </c>
      <c r="C57" s="570"/>
      <c r="D57" s="600" t="s">
        <v>1599</v>
      </c>
      <c r="E57" s="549"/>
      <c r="F57" s="549"/>
      <c r="G57" s="678">
        <v>22.42</v>
      </c>
      <c r="H57" s="678"/>
      <c r="I57" s="678"/>
      <c r="J57" s="599"/>
      <c r="K57" s="549"/>
      <c r="L57" s="599"/>
      <c r="M57" s="599"/>
      <c r="N57" s="599"/>
      <c r="O57" s="599"/>
      <c r="P57" s="599"/>
      <c r="Q57" s="599"/>
      <c r="R57" s="549"/>
      <c r="S57" s="549"/>
    </row>
    <row r="58" spans="1:19" ht="15">
      <c r="A58" s="41"/>
      <c r="B58" s="549">
        <v>40116</v>
      </c>
      <c r="C58" s="570"/>
      <c r="D58" s="600" t="s">
        <v>109</v>
      </c>
      <c r="E58" s="549"/>
      <c r="F58" s="549"/>
      <c r="G58" s="678">
        <v>22.18</v>
      </c>
      <c r="H58" s="678"/>
      <c r="I58" s="678"/>
      <c r="J58" s="599"/>
      <c r="K58" s="549"/>
      <c r="L58" s="599"/>
      <c r="M58" s="599"/>
      <c r="N58" s="599"/>
      <c r="O58" s="599"/>
      <c r="P58" s="599"/>
      <c r="Q58" s="599"/>
      <c r="R58" s="549"/>
      <c r="S58" s="549"/>
    </row>
    <row r="59" spans="1:19" s="52" customFormat="1" ht="45">
      <c r="A59" s="71">
        <v>5</v>
      </c>
      <c r="B59" s="573">
        <v>40003</v>
      </c>
      <c r="C59" s="621"/>
      <c r="D59" s="622" t="s">
        <v>1579</v>
      </c>
      <c r="E59" s="623" t="s">
        <v>1582</v>
      </c>
      <c r="F59" s="613" t="s">
        <v>1583</v>
      </c>
      <c r="G59" s="683">
        <v>526.75</v>
      </c>
      <c r="H59" s="683"/>
      <c r="I59" s="684"/>
      <c r="J59" s="624"/>
      <c r="K59" s="623"/>
      <c r="L59" s="624"/>
      <c r="M59" s="624"/>
      <c r="N59" s="624"/>
      <c r="O59" s="624"/>
      <c r="P59" s="624"/>
      <c r="Q59" s="625" t="s">
        <v>1033</v>
      </c>
      <c r="R59" s="623"/>
      <c r="S59" s="623"/>
    </row>
    <row r="60" spans="1:19" s="1" customFormat="1" ht="45">
      <c r="A60" s="40"/>
      <c r="B60" s="582">
        <v>40089</v>
      </c>
      <c r="C60" s="626"/>
      <c r="D60" s="322" t="s">
        <v>1286</v>
      </c>
      <c r="E60" s="582"/>
      <c r="F60" s="582"/>
      <c r="G60" s="657">
        <v>812</v>
      </c>
      <c r="H60" s="657"/>
      <c r="I60" s="657"/>
      <c r="J60" s="582"/>
      <c r="K60" s="582" t="s">
        <v>1520</v>
      </c>
      <c r="L60" s="582"/>
      <c r="M60" s="582"/>
      <c r="N60" s="582"/>
      <c r="O60" s="582"/>
      <c r="P60" s="582"/>
      <c r="Q60" s="322"/>
      <c r="R60" s="582"/>
      <c r="S60" s="582"/>
    </row>
    <row r="61" spans="1:19" s="1" customFormat="1" ht="15">
      <c r="A61" s="40"/>
      <c r="B61" s="582">
        <v>40090</v>
      </c>
      <c r="C61" s="626"/>
      <c r="D61" s="582" t="s">
        <v>1521</v>
      </c>
      <c r="E61" s="582"/>
      <c r="F61" s="582"/>
      <c r="G61" s="657">
        <v>1100</v>
      </c>
      <c r="H61" s="657"/>
      <c r="I61" s="657"/>
      <c r="J61" s="582"/>
      <c r="K61" s="582" t="s">
        <v>1520</v>
      </c>
      <c r="L61" s="582"/>
      <c r="M61" s="582"/>
      <c r="N61" s="582"/>
      <c r="O61" s="582"/>
      <c r="P61" s="582"/>
      <c r="Q61" s="322"/>
      <c r="R61" s="582"/>
      <c r="S61" s="582"/>
    </row>
    <row r="62" spans="1:19" s="15" customFormat="1" ht="15">
      <c r="A62" s="42">
        <v>12</v>
      </c>
      <c r="B62" s="764" t="s">
        <v>664</v>
      </c>
      <c r="C62" s="765"/>
      <c r="D62" s="765"/>
      <c r="E62" s="765"/>
      <c r="F62" s="769"/>
      <c r="G62" s="677"/>
      <c r="H62" s="677"/>
      <c r="I62" s="677">
        <v>39814</v>
      </c>
      <c r="J62" s="568"/>
      <c r="K62" s="569"/>
      <c r="L62" s="568"/>
      <c r="M62" s="568"/>
      <c r="N62" s="568"/>
      <c r="O62" s="568"/>
      <c r="P62" s="568"/>
      <c r="Q62" s="568"/>
      <c r="R62" s="569"/>
      <c r="S62" s="569"/>
    </row>
    <row r="63" spans="1:19" s="52" customFormat="1" ht="45">
      <c r="A63" s="69"/>
      <c r="B63" s="573" t="s">
        <v>363</v>
      </c>
      <c r="C63" s="574"/>
      <c r="D63" s="575" t="s">
        <v>362</v>
      </c>
      <c r="E63" s="573" t="s">
        <v>1278</v>
      </c>
      <c r="F63" s="573" t="s">
        <v>75</v>
      </c>
      <c r="G63" s="679">
        <v>31.92</v>
      </c>
      <c r="H63" s="679"/>
      <c r="I63" s="679">
        <v>0</v>
      </c>
      <c r="J63" s="576"/>
      <c r="K63" s="573"/>
      <c r="L63" s="576"/>
      <c r="M63" s="576"/>
      <c r="N63" s="576"/>
      <c r="O63" s="576"/>
      <c r="P63" s="576"/>
      <c r="Q63" s="577" t="s">
        <v>331</v>
      </c>
      <c r="R63" s="573"/>
      <c r="S63" s="573"/>
    </row>
    <row r="64" spans="1:19" s="52" customFormat="1" ht="45">
      <c r="A64" s="69"/>
      <c r="B64" s="573" t="s">
        <v>363</v>
      </c>
      <c r="C64" s="574"/>
      <c r="D64" s="575" t="s">
        <v>1051</v>
      </c>
      <c r="E64" s="573" t="s">
        <v>1278</v>
      </c>
      <c r="F64" s="573" t="s">
        <v>74</v>
      </c>
      <c r="G64" s="679">
        <v>73.65</v>
      </c>
      <c r="H64" s="679"/>
      <c r="I64" s="679">
        <v>0</v>
      </c>
      <c r="J64" s="576"/>
      <c r="K64" s="573"/>
      <c r="L64" s="576"/>
      <c r="M64" s="576"/>
      <c r="N64" s="576"/>
      <c r="O64" s="576"/>
      <c r="P64" s="576"/>
      <c r="Q64" s="577" t="s">
        <v>331</v>
      </c>
      <c r="R64" s="573"/>
      <c r="S64" s="573"/>
    </row>
    <row r="65" spans="1:19" s="15" customFormat="1" ht="15">
      <c r="A65" s="42">
        <v>13</v>
      </c>
      <c r="B65" s="764" t="s">
        <v>665</v>
      </c>
      <c r="C65" s="765"/>
      <c r="D65" s="765"/>
      <c r="E65" s="765"/>
      <c r="F65" s="674"/>
      <c r="G65" s="677"/>
      <c r="H65" s="677"/>
      <c r="I65" s="677">
        <f>I62</f>
        <v>39814</v>
      </c>
      <c r="J65" s="568"/>
      <c r="K65" s="569"/>
      <c r="L65" s="568"/>
      <c r="M65" s="568"/>
      <c r="N65" s="568"/>
      <c r="O65" s="568"/>
      <c r="P65" s="568"/>
      <c r="Q65" s="568"/>
      <c r="R65" s="569"/>
      <c r="S65" s="569"/>
    </row>
    <row r="66" spans="1:19" s="225" customFormat="1" ht="165">
      <c r="A66" s="281"/>
      <c r="B66" s="593">
        <v>40055</v>
      </c>
      <c r="C66" s="627"/>
      <c r="D66" s="325" t="s">
        <v>1297</v>
      </c>
      <c r="E66" s="325" t="s">
        <v>1937</v>
      </c>
      <c r="F66" s="593" t="s">
        <v>1938</v>
      </c>
      <c r="G66" s="681">
        <v>339.25</v>
      </c>
      <c r="H66" s="681"/>
      <c r="I66" s="682" t="s">
        <v>3092</v>
      </c>
      <c r="J66" s="596"/>
      <c r="K66" s="593"/>
      <c r="L66" s="596"/>
      <c r="M66" s="596"/>
      <c r="N66" s="596"/>
      <c r="O66" s="596"/>
      <c r="P66" s="596"/>
      <c r="Q66" s="597" t="s">
        <v>1939</v>
      </c>
      <c r="R66" s="593"/>
      <c r="S66" s="593"/>
    </row>
    <row r="67" spans="1:19" s="1" customFormat="1" ht="75">
      <c r="A67" s="43"/>
      <c r="B67" s="549">
        <v>40106</v>
      </c>
      <c r="C67" s="570"/>
      <c r="D67" s="604" t="s">
        <v>823</v>
      </c>
      <c r="E67" s="551" t="s">
        <v>824</v>
      </c>
      <c r="F67" s="582" t="s">
        <v>825</v>
      </c>
      <c r="G67" s="657">
        <v>699.184</v>
      </c>
      <c r="H67" s="657"/>
      <c r="I67" s="657"/>
      <c r="J67" s="583"/>
      <c r="K67" s="322" t="s">
        <v>826</v>
      </c>
      <c r="L67" s="583"/>
      <c r="M67" s="583"/>
      <c r="N67" s="583"/>
      <c r="O67" s="583"/>
      <c r="P67" s="583"/>
      <c r="Q67" s="584"/>
      <c r="R67" s="582"/>
      <c r="S67" s="582"/>
    </row>
    <row r="68" spans="1:19" s="1" customFormat="1" ht="45">
      <c r="A68" s="43"/>
      <c r="B68" s="585">
        <v>40148</v>
      </c>
      <c r="C68" s="586"/>
      <c r="D68" s="587" t="s">
        <v>2412</v>
      </c>
      <c r="E68" s="588" t="s">
        <v>2413</v>
      </c>
      <c r="F68" s="585"/>
      <c r="G68" s="680">
        <v>1845000</v>
      </c>
      <c r="H68" s="680"/>
      <c r="I68" s="680">
        <v>1845000</v>
      </c>
      <c r="J68" s="589"/>
      <c r="K68" s="590" t="s">
        <v>2417</v>
      </c>
      <c r="L68" s="589"/>
      <c r="M68" s="589"/>
      <c r="N68" s="589"/>
      <c r="O68" s="591">
        <v>44189</v>
      </c>
      <c r="P68" s="589"/>
      <c r="Q68" s="592" t="s">
        <v>2401</v>
      </c>
      <c r="R68" s="585"/>
      <c r="S68" s="585"/>
    </row>
    <row r="69" spans="1:19" s="15" customFormat="1" ht="15">
      <c r="A69" s="42">
        <v>14</v>
      </c>
      <c r="B69" s="764" t="s">
        <v>666</v>
      </c>
      <c r="C69" s="765"/>
      <c r="D69" s="765"/>
      <c r="E69" s="765"/>
      <c r="F69" s="674"/>
      <c r="G69" s="677"/>
      <c r="H69" s="677"/>
      <c r="I69" s="677">
        <v>39814</v>
      </c>
      <c r="J69" s="568"/>
      <c r="K69" s="569"/>
      <c r="L69" s="568"/>
      <c r="M69" s="568"/>
      <c r="N69" s="568"/>
      <c r="O69" s="568"/>
      <c r="P69" s="568"/>
      <c r="Q69" s="568"/>
      <c r="R69" s="569"/>
      <c r="S69" s="569"/>
    </row>
    <row r="70" spans="1:19" s="52" customFormat="1" ht="45">
      <c r="A70" s="69"/>
      <c r="B70" s="573">
        <v>40007</v>
      </c>
      <c r="C70" s="574"/>
      <c r="D70" s="578" t="s">
        <v>1541</v>
      </c>
      <c r="E70" s="573" t="s">
        <v>985</v>
      </c>
      <c r="F70" s="573" t="s">
        <v>986</v>
      </c>
      <c r="G70" s="679">
        <v>467.14</v>
      </c>
      <c r="H70" s="679"/>
      <c r="I70" s="679">
        <v>94.6</v>
      </c>
      <c r="J70" s="576"/>
      <c r="K70" s="573"/>
      <c r="L70" s="576"/>
      <c r="M70" s="576"/>
      <c r="N70" s="576"/>
      <c r="O70" s="576"/>
      <c r="P70" s="576"/>
      <c r="Q70" s="580" t="s">
        <v>749</v>
      </c>
      <c r="R70" s="573"/>
      <c r="S70" s="573"/>
    </row>
    <row r="71" spans="1:19" s="1" customFormat="1" ht="90">
      <c r="A71" s="43"/>
      <c r="B71" s="582">
        <v>40008</v>
      </c>
      <c r="C71" s="598"/>
      <c r="D71" s="617" t="s">
        <v>2361</v>
      </c>
      <c r="E71" s="582" t="s">
        <v>2354</v>
      </c>
      <c r="F71" s="582" t="s">
        <v>984</v>
      </c>
      <c r="G71" s="657">
        <v>160.65</v>
      </c>
      <c r="H71" s="657"/>
      <c r="I71" s="657">
        <v>0</v>
      </c>
      <c r="J71" s="584"/>
      <c r="K71" s="582"/>
      <c r="L71" s="584"/>
      <c r="M71" s="584"/>
      <c r="N71" s="584"/>
      <c r="O71" s="584"/>
      <c r="P71" s="583" t="s">
        <v>2363</v>
      </c>
      <c r="Q71" s="583" t="s">
        <v>2362</v>
      </c>
      <c r="R71" s="582"/>
      <c r="S71" s="582"/>
    </row>
    <row r="72" spans="1:19" s="1" customFormat="1" ht="15">
      <c r="A72" s="43"/>
      <c r="B72" s="628">
        <v>40117</v>
      </c>
      <c r="C72" s="629"/>
      <c r="D72" s="630" t="s">
        <v>365</v>
      </c>
      <c r="E72" s="628" t="s">
        <v>479</v>
      </c>
      <c r="F72" s="628" t="s">
        <v>480</v>
      </c>
      <c r="G72" s="685">
        <v>76.31</v>
      </c>
      <c r="H72" s="685"/>
      <c r="I72" s="685">
        <v>0</v>
      </c>
      <c r="J72" s="631"/>
      <c r="K72" s="628" t="s">
        <v>2105</v>
      </c>
      <c r="L72" s="631"/>
      <c r="M72" s="631"/>
      <c r="N72" s="631"/>
      <c r="O72" s="631"/>
      <c r="P72" s="631"/>
      <c r="Q72" s="631"/>
      <c r="R72" s="582"/>
      <c r="S72" s="582"/>
    </row>
    <row r="73" spans="1:19" s="1" customFormat="1" ht="15">
      <c r="A73" s="43"/>
      <c r="B73" s="582">
        <v>40118</v>
      </c>
      <c r="C73" s="598"/>
      <c r="D73" s="600" t="s">
        <v>366</v>
      </c>
      <c r="E73" s="582" t="s">
        <v>1216</v>
      </c>
      <c r="F73" s="582" t="s">
        <v>1035</v>
      </c>
      <c r="G73" s="657">
        <v>81.62</v>
      </c>
      <c r="H73" s="657"/>
      <c r="I73" s="657">
        <v>0</v>
      </c>
      <c r="J73" s="584"/>
      <c r="K73" s="582"/>
      <c r="L73" s="584"/>
      <c r="M73" s="584"/>
      <c r="N73" s="584"/>
      <c r="O73" s="584"/>
      <c r="P73" s="584"/>
      <c r="Q73" s="584"/>
      <c r="R73" s="582"/>
      <c r="S73" s="582"/>
    </row>
    <row r="74" spans="1:19" s="52" customFormat="1" ht="30">
      <c r="A74" s="69"/>
      <c r="B74" s="573" t="s">
        <v>363</v>
      </c>
      <c r="C74" s="574"/>
      <c r="D74" s="575" t="s">
        <v>587</v>
      </c>
      <c r="E74" s="573" t="s">
        <v>586</v>
      </c>
      <c r="F74" s="573" t="s">
        <v>591</v>
      </c>
      <c r="G74" s="679">
        <v>86.93</v>
      </c>
      <c r="H74" s="679"/>
      <c r="I74" s="679">
        <v>0</v>
      </c>
      <c r="J74" s="580"/>
      <c r="K74" s="632" t="s">
        <v>24</v>
      </c>
      <c r="L74" s="580"/>
      <c r="M74" s="580"/>
      <c r="N74" s="580"/>
      <c r="O74" s="580"/>
      <c r="P74" s="580"/>
      <c r="Q74" s="577" t="s">
        <v>585</v>
      </c>
      <c r="R74" s="573"/>
      <c r="S74" s="573"/>
    </row>
    <row r="75" spans="1:19" s="1" customFormat="1" ht="15">
      <c r="A75" s="43"/>
      <c r="B75" s="582">
        <v>40119</v>
      </c>
      <c r="C75" s="598"/>
      <c r="D75" s="600" t="s">
        <v>367</v>
      </c>
      <c r="E75" s="582" t="s">
        <v>363</v>
      </c>
      <c r="F75" s="582" t="s">
        <v>363</v>
      </c>
      <c r="G75" s="657">
        <v>0</v>
      </c>
      <c r="H75" s="657"/>
      <c r="I75" s="657"/>
      <c r="J75" s="584"/>
      <c r="K75" s="582"/>
      <c r="L75" s="584"/>
      <c r="M75" s="584"/>
      <c r="N75" s="584"/>
      <c r="O75" s="584"/>
      <c r="P75" s="584"/>
      <c r="Q75" s="584"/>
      <c r="R75" s="582"/>
      <c r="S75" s="582"/>
    </row>
    <row r="76" spans="1:19" s="1" customFormat="1" ht="15">
      <c r="A76" s="43"/>
      <c r="B76" s="582">
        <v>40009</v>
      </c>
      <c r="C76" s="598"/>
      <c r="D76" s="604" t="s">
        <v>1605</v>
      </c>
      <c r="E76" s="582" t="s">
        <v>1062</v>
      </c>
      <c r="F76" s="582" t="s">
        <v>122</v>
      </c>
      <c r="G76" s="657">
        <v>778</v>
      </c>
      <c r="H76" s="657"/>
      <c r="I76" s="657">
        <v>666.86</v>
      </c>
      <c r="J76" s="584"/>
      <c r="K76" s="582"/>
      <c r="L76" s="584"/>
      <c r="M76" s="584"/>
      <c r="N76" s="584"/>
      <c r="O76" s="584"/>
      <c r="P76" s="584"/>
      <c r="Q76" s="584"/>
      <c r="R76" s="582"/>
      <c r="S76" s="582"/>
    </row>
    <row r="77" spans="1:19" s="1" customFormat="1" ht="15">
      <c r="A77" s="43"/>
      <c r="B77" s="582">
        <v>40120</v>
      </c>
      <c r="C77" s="598"/>
      <c r="D77" s="600" t="s">
        <v>27</v>
      </c>
      <c r="E77" s="582" t="s">
        <v>1537</v>
      </c>
      <c r="F77" s="582" t="s">
        <v>1538</v>
      </c>
      <c r="G77" s="657">
        <v>37.01</v>
      </c>
      <c r="H77" s="657"/>
      <c r="I77" s="657">
        <v>0</v>
      </c>
      <c r="J77" s="584"/>
      <c r="K77" s="582"/>
      <c r="L77" s="584"/>
      <c r="M77" s="584"/>
      <c r="N77" s="584"/>
      <c r="O77" s="584"/>
      <c r="P77" s="584"/>
      <c r="Q77" s="584"/>
      <c r="R77" s="582"/>
      <c r="S77" s="582"/>
    </row>
    <row r="78" spans="1:19" s="52" customFormat="1" ht="45">
      <c r="A78" s="69"/>
      <c r="B78" s="573">
        <v>40084</v>
      </c>
      <c r="C78" s="574"/>
      <c r="D78" s="578" t="s">
        <v>1577</v>
      </c>
      <c r="E78" s="324" t="s">
        <v>1578</v>
      </c>
      <c r="F78" s="573" t="s">
        <v>579</v>
      </c>
      <c r="G78" s="679">
        <v>422.5</v>
      </c>
      <c r="H78" s="679"/>
      <c r="I78" s="679"/>
      <c r="J78" s="576"/>
      <c r="K78" s="573" t="s">
        <v>577</v>
      </c>
      <c r="L78" s="576"/>
      <c r="M78" s="576"/>
      <c r="N78" s="576"/>
      <c r="O78" s="576"/>
      <c r="P78" s="576"/>
      <c r="Q78" s="576" t="s">
        <v>580</v>
      </c>
      <c r="R78" s="573"/>
      <c r="S78" s="573"/>
    </row>
    <row r="79" spans="1:19" s="225" customFormat="1" ht="60">
      <c r="A79" s="281"/>
      <c r="B79" s="593">
        <v>40088</v>
      </c>
      <c r="C79" s="594"/>
      <c r="D79" s="609" t="s">
        <v>752</v>
      </c>
      <c r="E79" s="325">
        <v>1998</v>
      </c>
      <c r="F79" s="593" t="s">
        <v>753</v>
      </c>
      <c r="G79" s="681">
        <v>153.269</v>
      </c>
      <c r="H79" s="681"/>
      <c r="I79" s="681">
        <v>0</v>
      </c>
      <c r="J79" s="633"/>
      <c r="K79" s="634" t="s">
        <v>746</v>
      </c>
      <c r="L79" s="633"/>
      <c r="M79" s="633"/>
      <c r="N79" s="633"/>
      <c r="O79" s="635">
        <v>40876</v>
      </c>
      <c r="P79" s="636" t="s">
        <v>754</v>
      </c>
      <c r="Q79" s="633" t="s">
        <v>3093</v>
      </c>
      <c r="R79" s="593"/>
      <c r="S79" s="593"/>
    </row>
    <row r="80" spans="1:19" s="1" customFormat="1" ht="30">
      <c r="A80" s="43"/>
      <c r="B80" s="637">
        <v>40099</v>
      </c>
      <c r="C80" s="638"/>
      <c r="D80" s="615" t="s">
        <v>771</v>
      </c>
      <c r="E80" s="322"/>
      <c r="F80" s="582"/>
      <c r="G80" s="657">
        <v>1174.1</v>
      </c>
      <c r="H80" s="657"/>
      <c r="I80" s="657"/>
      <c r="J80" s="583"/>
      <c r="K80" s="322" t="s">
        <v>1026</v>
      </c>
      <c r="L80" s="583"/>
      <c r="M80" s="583"/>
      <c r="N80" s="583"/>
      <c r="O80" s="583"/>
      <c r="P80" s="583"/>
      <c r="Q80" s="605"/>
      <c r="R80" s="582"/>
      <c r="S80" s="582"/>
    </row>
    <row r="81" spans="1:19" s="52" customFormat="1" ht="30">
      <c r="A81" s="69"/>
      <c r="B81" s="639" t="s">
        <v>363</v>
      </c>
      <c r="C81" s="640"/>
      <c r="D81" s="609" t="s">
        <v>589</v>
      </c>
      <c r="E81" s="324" t="s">
        <v>588</v>
      </c>
      <c r="F81" s="573" t="s">
        <v>590</v>
      </c>
      <c r="G81" s="679">
        <v>7</v>
      </c>
      <c r="H81" s="679"/>
      <c r="I81" s="679">
        <v>0</v>
      </c>
      <c r="J81" s="580"/>
      <c r="K81" s="632" t="s">
        <v>24</v>
      </c>
      <c r="L81" s="580"/>
      <c r="M81" s="580"/>
      <c r="N81" s="580"/>
      <c r="O81" s="580"/>
      <c r="P81" s="580"/>
      <c r="Q81" s="577" t="s">
        <v>585</v>
      </c>
      <c r="R81" s="573"/>
      <c r="S81" s="573"/>
    </row>
    <row r="82" spans="1:19" s="307" customFormat="1" ht="45">
      <c r="A82" s="319"/>
      <c r="B82" s="641">
        <v>40142</v>
      </c>
      <c r="C82" s="642"/>
      <c r="D82" s="587" t="s">
        <v>2399</v>
      </c>
      <c r="E82" s="588" t="s">
        <v>2400</v>
      </c>
      <c r="F82" s="585"/>
      <c r="G82" s="680">
        <v>2062000</v>
      </c>
      <c r="H82" s="680"/>
      <c r="I82" s="680">
        <v>2062000</v>
      </c>
      <c r="J82" s="589"/>
      <c r="K82" s="590" t="s">
        <v>2416</v>
      </c>
      <c r="L82" s="589"/>
      <c r="M82" s="589"/>
      <c r="N82" s="589"/>
      <c r="O82" s="591">
        <v>44189</v>
      </c>
      <c r="P82" s="589"/>
      <c r="Q82" s="592" t="s">
        <v>2401</v>
      </c>
      <c r="R82" s="585"/>
      <c r="S82" s="585"/>
    </row>
    <row r="83" spans="1:19" s="307" customFormat="1" ht="45">
      <c r="A83" s="319"/>
      <c r="B83" s="641">
        <v>40143</v>
      </c>
      <c r="C83" s="642"/>
      <c r="D83" s="587" t="s">
        <v>2402</v>
      </c>
      <c r="E83" s="588" t="s">
        <v>2403</v>
      </c>
      <c r="F83" s="585"/>
      <c r="G83" s="680">
        <v>2062000</v>
      </c>
      <c r="H83" s="680"/>
      <c r="I83" s="680">
        <v>2062000</v>
      </c>
      <c r="J83" s="589"/>
      <c r="K83" s="590" t="s">
        <v>2416</v>
      </c>
      <c r="L83" s="589"/>
      <c r="M83" s="589"/>
      <c r="N83" s="589"/>
      <c r="O83" s="591">
        <v>44189</v>
      </c>
      <c r="P83" s="589"/>
      <c r="Q83" s="592" t="s">
        <v>2401</v>
      </c>
      <c r="R83" s="585"/>
      <c r="S83" s="585"/>
    </row>
    <row r="84" spans="1:19" s="15" customFormat="1" ht="15">
      <c r="A84" s="35">
        <v>15</v>
      </c>
      <c r="B84" s="764" t="s">
        <v>110</v>
      </c>
      <c r="C84" s="765"/>
      <c r="D84" s="765"/>
      <c r="E84" s="765"/>
      <c r="F84" s="674"/>
      <c r="G84" s="677"/>
      <c r="H84" s="677"/>
      <c r="I84" s="677"/>
      <c r="J84" s="568"/>
      <c r="K84" s="569"/>
      <c r="L84" s="568"/>
      <c r="M84" s="568"/>
      <c r="N84" s="568"/>
      <c r="O84" s="568"/>
      <c r="P84" s="568"/>
      <c r="Q84" s="568"/>
      <c r="R84" s="569"/>
      <c r="S84" s="569"/>
    </row>
    <row r="85" spans="1:19" ht="30">
      <c r="A85" s="44">
        <v>1</v>
      </c>
      <c r="B85" s="643">
        <v>40037</v>
      </c>
      <c r="C85" s="644"/>
      <c r="D85" s="645" t="s">
        <v>111</v>
      </c>
      <c r="E85" s="643"/>
      <c r="F85" s="643"/>
      <c r="G85" s="686">
        <v>424.796</v>
      </c>
      <c r="H85" s="687"/>
      <c r="I85" s="772" t="s">
        <v>1120</v>
      </c>
      <c r="J85" s="599"/>
      <c r="K85" s="549"/>
      <c r="L85" s="599"/>
      <c r="M85" s="599"/>
      <c r="N85" s="599"/>
      <c r="O85" s="599"/>
      <c r="P85" s="599"/>
      <c r="Q85" s="599"/>
      <c r="R85" s="549"/>
      <c r="S85" s="549"/>
    </row>
    <row r="86" spans="1:19" ht="30">
      <c r="A86" s="41">
        <v>2</v>
      </c>
      <c r="B86" s="643">
        <v>40038</v>
      </c>
      <c r="C86" s="644"/>
      <c r="D86" s="645" t="s">
        <v>112</v>
      </c>
      <c r="E86" s="643"/>
      <c r="F86" s="643"/>
      <c r="G86" s="686">
        <v>424.796</v>
      </c>
      <c r="H86" s="688"/>
      <c r="I86" s="773"/>
      <c r="J86" s="599"/>
      <c r="K86" s="549"/>
      <c r="L86" s="599"/>
      <c r="M86" s="599"/>
      <c r="N86" s="599"/>
      <c r="O86" s="599"/>
      <c r="P86" s="599"/>
      <c r="Q86" s="599"/>
      <c r="R86" s="549"/>
      <c r="S86" s="549"/>
    </row>
    <row r="87" spans="1:19" ht="15">
      <c r="A87" s="41">
        <v>3</v>
      </c>
      <c r="B87" s="643">
        <v>40039</v>
      </c>
      <c r="C87" s="644"/>
      <c r="D87" s="646" t="s">
        <v>113</v>
      </c>
      <c r="E87" s="643"/>
      <c r="F87" s="643"/>
      <c r="G87" s="686">
        <v>382.9</v>
      </c>
      <c r="H87" s="688"/>
      <c r="I87" s="773"/>
      <c r="J87" s="599"/>
      <c r="K87" s="549"/>
      <c r="L87" s="599"/>
      <c r="M87" s="599"/>
      <c r="N87" s="599"/>
      <c r="O87" s="599"/>
      <c r="P87" s="599"/>
      <c r="Q87" s="599"/>
      <c r="R87" s="549"/>
      <c r="S87" s="549"/>
    </row>
    <row r="88" spans="1:19" ht="30">
      <c r="A88" s="41">
        <v>4</v>
      </c>
      <c r="B88" s="643">
        <v>40040</v>
      </c>
      <c r="C88" s="644"/>
      <c r="D88" s="645" t="s">
        <v>114</v>
      </c>
      <c r="E88" s="643"/>
      <c r="F88" s="643"/>
      <c r="G88" s="686">
        <v>424.796</v>
      </c>
      <c r="H88" s="688"/>
      <c r="I88" s="773"/>
      <c r="J88" s="599"/>
      <c r="K88" s="549"/>
      <c r="L88" s="599"/>
      <c r="M88" s="599"/>
      <c r="N88" s="599"/>
      <c r="O88" s="599"/>
      <c r="P88" s="599"/>
      <c r="Q88" s="599"/>
      <c r="R88" s="549"/>
      <c r="S88" s="549"/>
    </row>
    <row r="89" spans="1:19" ht="15">
      <c r="A89" s="41">
        <v>5</v>
      </c>
      <c r="B89" s="643">
        <v>40041</v>
      </c>
      <c r="C89" s="644"/>
      <c r="D89" s="646" t="s">
        <v>1047</v>
      </c>
      <c r="E89" s="643"/>
      <c r="F89" s="643"/>
      <c r="G89" s="686">
        <v>117.3</v>
      </c>
      <c r="H89" s="689"/>
      <c r="I89" s="774"/>
      <c r="J89" s="599"/>
      <c r="K89" s="549"/>
      <c r="L89" s="599"/>
      <c r="M89" s="599"/>
      <c r="N89" s="599"/>
      <c r="O89" s="599"/>
      <c r="P89" s="599"/>
      <c r="Q89" s="599"/>
      <c r="R89" s="549"/>
      <c r="S89" s="549"/>
    </row>
    <row r="90" spans="1:19" s="52" customFormat="1" ht="12.75" customHeight="1">
      <c r="A90" s="71">
        <v>6</v>
      </c>
      <c r="B90" s="573" t="s">
        <v>363</v>
      </c>
      <c r="C90" s="574"/>
      <c r="D90" s="578" t="s">
        <v>1048</v>
      </c>
      <c r="E90" s="573"/>
      <c r="F90" s="573"/>
      <c r="G90" s="679">
        <v>24.852</v>
      </c>
      <c r="H90" s="679"/>
      <c r="I90" s="775" t="s">
        <v>1119</v>
      </c>
      <c r="J90" s="576"/>
      <c r="K90" s="573"/>
      <c r="L90" s="576"/>
      <c r="M90" s="576"/>
      <c r="N90" s="576"/>
      <c r="O90" s="576"/>
      <c r="P90" s="576"/>
      <c r="Q90" s="576"/>
      <c r="R90" s="573"/>
      <c r="S90" s="573"/>
    </row>
    <row r="91" spans="1:19" s="52" customFormat="1" ht="15">
      <c r="A91" s="71">
        <v>7</v>
      </c>
      <c r="B91" s="573">
        <v>40042</v>
      </c>
      <c r="C91" s="574"/>
      <c r="D91" s="575" t="s">
        <v>1049</v>
      </c>
      <c r="E91" s="573"/>
      <c r="F91" s="573"/>
      <c r="G91" s="679">
        <v>148.341</v>
      </c>
      <c r="H91" s="679"/>
      <c r="I91" s="775"/>
      <c r="J91" s="576"/>
      <c r="K91" s="573"/>
      <c r="L91" s="576"/>
      <c r="M91" s="576"/>
      <c r="N91" s="576"/>
      <c r="O91" s="576"/>
      <c r="P91" s="576"/>
      <c r="Q91" s="576"/>
      <c r="R91" s="573"/>
      <c r="S91" s="573"/>
    </row>
    <row r="92" spans="1:19" s="1" customFormat="1" ht="15">
      <c r="A92" s="40">
        <v>8</v>
      </c>
      <c r="B92" s="582">
        <v>40121</v>
      </c>
      <c r="C92" s="598"/>
      <c r="D92" s="604" t="s">
        <v>1050</v>
      </c>
      <c r="E92" s="582"/>
      <c r="F92" s="582"/>
      <c r="G92" s="657">
        <v>17.4</v>
      </c>
      <c r="H92" s="690"/>
      <c r="I92" s="690"/>
      <c r="J92" s="584"/>
      <c r="K92" s="582"/>
      <c r="L92" s="584"/>
      <c r="M92" s="584"/>
      <c r="N92" s="584"/>
      <c r="O92" s="584"/>
      <c r="P92" s="584"/>
      <c r="Q92" s="584"/>
      <c r="R92" s="582"/>
      <c r="S92" s="582"/>
    </row>
    <row r="93" spans="1:19" s="52" customFormat="1" ht="30">
      <c r="A93" s="71"/>
      <c r="B93" s="573">
        <v>40053</v>
      </c>
      <c r="C93" s="574"/>
      <c r="D93" s="578" t="s">
        <v>1625</v>
      </c>
      <c r="E93" s="573"/>
      <c r="F93" s="573" t="s">
        <v>1121</v>
      </c>
      <c r="G93" s="679">
        <v>887.9</v>
      </c>
      <c r="H93" s="691"/>
      <c r="I93" s="692"/>
      <c r="J93" s="647"/>
      <c r="K93" s="573" t="s">
        <v>406</v>
      </c>
      <c r="L93" s="647"/>
      <c r="M93" s="647"/>
      <c r="N93" s="647"/>
      <c r="O93" s="647"/>
      <c r="P93" s="647"/>
      <c r="Q93" s="648" t="s">
        <v>407</v>
      </c>
      <c r="R93" s="573"/>
      <c r="S93" s="573"/>
    </row>
    <row r="94" spans="1:19" s="52" customFormat="1" ht="30">
      <c r="A94" s="71"/>
      <c r="B94" s="573">
        <v>40054</v>
      </c>
      <c r="C94" s="574"/>
      <c r="D94" s="578" t="s">
        <v>347</v>
      </c>
      <c r="E94" s="573" t="s">
        <v>708</v>
      </c>
      <c r="F94" s="573" t="s">
        <v>709</v>
      </c>
      <c r="G94" s="679">
        <v>171.36</v>
      </c>
      <c r="H94" s="691"/>
      <c r="I94" s="691"/>
      <c r="J94" s="576"/>
      <c r="K94" s="573" t="s">
        <v>387</v>
      </c>
      <c r="L94" s="576"/>
      <c r="M94" s="576"/>
      <c r="N94" s="576"/>
      <c r="O94" s="576"/>
      <c r="P94" s="576"/>
      <c r="Q94" s="576"/>
      <c r="R94" s="573"/>
      <c r="S94" s="573"/>
    </row>
    <row r="95" spans="1:19" s="15" customFormat="1" ht="15">
      <c r="A95" s="35">
        <v>16</v>
      </c>
      <c r="B95" s="764" t="s">
        <v>29</v>
      </c>
      <c r="C95" s="765"/>
      <c r="D95" s="765"/>
      <c r="E95" s="765"/>
      <c r="F95" s="674"/>
      <c r="G95" s="677"/>
      <c r="H95" s="677"/>
      <c r="I95" s="677">
        <v>39814</v>
      </c>
      <c r="J95" s="568"/>
      <c r="K95" s="569"/>
      <c r="L95" s="568"/>
      <c r="M95" s="568"/>
      <c r="N95" s="568"/>
      <c r="O95" s="568"/>
      <c r="P95" s="568"/>
      <c r="Q95" s="568"/>
      <c r="R95" s="569"/>
      <c r="S95" s="569"/>
    </row>
    <row r="96" spans="1:19" ht="15">
      <c r="A96" s="36"/>
      <c r="B96" s="549">
        <v>40014</v>
      </c>
      <c r="C96" s="570"/>
      <c r="D96" s="571" t="s">
        <v>1086</v>
      </c>
      <c r="E96" s="549"/>
      <c r="F96" s="549"/>
      <c r="G96" s="678">
        <v>143.7</v>
      </c>
      <c r="H96" s="678"/>
      <c r="I96" s="678">
        <v>75.53</v>
      </c>
      <c r="J96" s="599"/>
      <c r="K96" s="549"/>
      <c r="L96" s="599"/>
      <c r="M96" s="599"/>
      <c r="N96" s="599"/>
      <c r="O96" s="599"/>
      <c r="P96" s="599"/>
      <c r="Q96" s="599"/>
      <c r="R96" s="549"/>
      <c r="S96" s="549"/>
    </row>
    <row r="97" spans="1:19" s="52" customFormat="1" ht="15">
      <c r="A97" s="67"/>
      <c r="B97" s="573" t="s">
        <v>363</v>
      </c>
      <c r="C97" s="574"/>
      <c r="D97" s="575" t="s">
        <v>1390</v>
      </c>
      <c r="E97" s="573"/>
      <c r="F97" s="573"/>
      <c r="G97" s="679">
        <v>33.858</v>
      </c>
      <c r="H97" s="679"/>
      <c r="I97" s="679"/>
      <c r="J97" s="576"/>
      <c r="K97" s="573" t="s">
        <v>1136</v>
      </c>
      <c r="L97" s="576"/>
      <c r="M97" s="576"/>
      <c r="N97" s="576"/>
      <c r="O97" s="576"/>
      <c r="P97" s="576"/>
      <c r="Q97" s="649" t="s">
        <v>1137</v>
      </c>
      <c r="R97" s="573"/>
      <c r="S97" s="573"/>
    </row>
    <row r="98" spans="1:19" s="52" customFormat="1" ht="15">
      <c r="A98" s="67"/>
      <c r="B98" s="573">
        <v>40015</v>
      </c>
      <c r="C98" s="574"/>
      <c r="D98" s="575" t="s">
        <v>428</v>
      </c>
      <c r="E98" s="573" t="s">
        <v>595</v>
      </c>
      <c r="F98" s="573"/>
      <c r="G98" s="679">
        <v>406.2</v>
      </c>
      <c r="H98" s="679"/>
      <c r="I98" s="679">
        <v>54.01</v>
      </c>
      <c r="J98" s="576"/>
      <c r="K98" s="573" t="s">
        <v>596</v>
      </c>
      <c r="L98" s="576"/>
      <c r="M98" s="576"/>
      <c r="N98" s="576"/>
      <c r="O98" s="576"/>
      <c r="P98" s="576"/>
      <c r="Q98" s="576" t="s">
        <v>597</v>
      </c>
      <c r="R98" s="573"/>
      <c r="S98" s="573"/>
    </row>
    <row r="99" spans="1:19" s="1" customFormat="1" ht="15">
      <c r="A99" s="38"/>
      <c r="B99" s="582">
        <v>40053</v>
      </c>
      <c r="C99" s="598"/>
      <c r="D99" s="604" t="s">
        <v>1625</v>
      </c>
      <c r="E99" s="582"/>
      <c r="F99" s="582" t="s">
        <v>1121</v>
      </c>
      <c r="G99" s="657">
        <v>887.9</v>
      </c>
      <c r="H99" s="657"/>
      <c r="I99" s="657"/>
      <c r="J99" s="584"/>
      <c r="K99" s="582" t="s">
        <v>406</v>
      </c>
      <c r="L99" s="584"/>
      <c r="M99" s="584"/>
      <c r="N99" s="584"/>
      <c r="O99" s="584"/>
      <c r="P99" s="584"/>
      <c r="Q99" s="584" t="s">
        <v>408</v>
      </c>
      <c r="R99" s="582"/>
      <c r="S99" s="582"/>
    </row>
    <row r="100" spans="1:19" s="19" customFormat="1" ht="15">
      <c r="A100" s="35">
        <v>17</v>
      </c>
      <c r="B100" s="764" t="s">
        <v>809</v>
      </c>
      <c r="C100" s="765"/>
      <c r="D100" s="765"/>
      <c r="E100" s="765"/>
      <c r="F100" s="674"/>
      <c r="G100" s="677"/>
      <c r="H100" s="677"/>
      <c r="I100" s="677"/>
      <c r="J100" s="650"/>
      <c r="K100" s="567"/>
      <c r="L100" s="650"/>
      <c r="M100" s="650"/>
      <c r="N100" s="650"/>
      <c r="O100" s="650"/>
      <c r="P100" s="650"/>
      <c r="Q100" s="650"/>
      <c r="R100" s="567"/>
      <c r="S100" s="567"/>
    </row>
    <row r="101" spans="1:19" s="52" customFormat="1" ht="73.5">
      <c r="A101" s="67">
        <v>1</v>
      </c>
      <c r="B101" s="573">
        <v>40043</v>
      </c>
      <c r="C101" s="574"/>
      <c r="D101" s="575" t="s">
        <v>909</v>
      </c>
      <c r="E101" s="573">
        <v>2003</v>
      </c>
      <c r="F101" s="573" t="s">
        <v>810</v>
      </c>
      <c r="G101" s="679">
        <v>180.6</v>
      </c>
      <c r="H101" s="679"/>
      <c r="I101" s="679"/>
      <c r="J101" s="576"/>
      <c r="K101" s="573"/>
      <c r="L101" s="576"/>
      <c r="M101" s="576"/>
      <c r="N101" s="576"/>
      <c r="O101" s="576"/>
      <c r="P101" s="576"/>
      <c r="Q101" s="580" t="s">
        <v>3094</v>
      </c>
      <c r="R101" s="324" t="s">
        <v>1209</v>
      </c>
      <c r="S101" s="573" t="s">
        <v>227</v>
      </c>
    </row>
    <row r="102" spans="1:19" s="52" customFormat="1" ht="15">
      <c r="A102" s="67">
        <v>2</v>
      </c>
      <c r="B102" s="573">
        <v>40044</v>
      </c>
      <c r="C102" s="574"/>
      <c r="D102" s="575" t="s">
        <v>355</v>
      </c>
      <c r="E102" s="573">
        <v>2003</v>
      </c>
      <c r="F102" s="573" t="s">
        <v>811</v>
      </c>
      <c r="G102" s="679">
        <v>156.4</v>
      </c>
      <c r="H102" s="679"/>
      <c r="I102" s="679"/>
      <c r="J102" s="576"/>
      <c r="K102" s="573" t="s">
        <v>1515</v>
      </c>
      <c r="L102" s="576"/>
      <c r="M102" s="576"/>
      <c r="N102" s="576"/>
      <c r="O102" s="576"/>
      <c r="P102" s="576"/>
      <c r="Q102" s="576" t="s">
        <v>1516</v>
      </c>
      <c r="R102" s="573"/>
      <c r="S102" s="573"/>
    </row>
    <row r="103" spans="1:19" s="52" customFormat="1" ht="60">
      <c r="A103" s="67">
        <v>3</v>
      </c>
      <c r="B103" s="573">
        <v>40045</v>
      </c>
      <c r="C103" s="574"/>
      <c r="D103" s="575" t="s">
        <v>2346</v>
      </c>
      <c r="E103" s="573">
        <v>2004</v>
      </c>
      <c r="F103" s="573" t="s">
        <v>812</v>
      </c>
      <c r="G103" s="679">
        <v>455</v>
      </c>
      <c r="H103" s="679"/>
      <c r="I103" s="679"/>
      <c r="J103" s="576"/>
      <c r="K103" s="573" t="s">
        <v>1220</v>
      </c>
      <c r="L103" s="576"/>
      <c r="M103" s="576"/>
      <c r="N103" s="576"/>
      <c r="O103" s="576"/>
      <c r="P103" s="576"/>
      <c r="Q103" s="597" t="s">
        <v>2347</v>
      </c>
      <c r="R103" s="573"/>
      <c r="S103" s="573"/>
    </row>
    <row r="104" spans="1:19" s="52" customFormat="1" ht="15">
      <c r="A104" s="67">
        <v>4</v>
      </c>
      <c r="B104" s="573">
        <v>40046</v>
      </c>
      <c r="C104" s="574"/>
      <c r="D104" s="575" t="s">
        <v>805</v>
      </c>
      <c r="E104" s="573">
        <v>2002</v>
      </c>
      <c r="F104" s="573" t="s">
        <v>994</v>
      </c>
      <c r="G104" s="679">
        <v>168.36</v>
      </c>
      <c r="H104" s="679"/>
      <c r="I104" s="679"/>
      <c r="J104" s="576"/>
      <c r="K104" s="573" t="s">
        <v>1220</v>
      </c>
      <c r="L104" s="576"/>
      <c r="M104" s="576"/>
      <c r="N104" s="576"/>
      <c r="O104" s="576"/>
      <c r="P104" s="576"/>
      <c r="Q104" s="576" t="s">
        <v>1516</v>
      </c>
      <c r="R104" s="573"/>
      <c r="S104" s="573"/>
    </row>
    <row r="105" spans="1:19" s="52" customFormat="1" ht="45">
      <c r="A105" s="67">
        <v>5</v>
      </c>
      <c r="B105" s="573">
        <v>40047</v>
      </c>
      <c r="C105" s="574"/>
      <c r="D105" s="575" t="s">
        <v>808</v>
      </c>
      <c r="E105" s="573">
        <v>2004</v>
      </c>
      <c r="F105" s="573" t="s">
        <v>995</v>
      </c>
      <c r="G105" s="679">
        <v>249.8</v>
      </c>
      <c r="H105" s="679"/>
      <c r="I105" s="679"/>
      <c r="J105" s="576"/>
      <c r="K105" s="573"/>
      <c r="L105" s="576"/>
      <c r="M105" s="576"/>
      <c r="N105" s="576"/>
      <c r="O105" s="576"/>
      <c r="P105" s="576"/>
      <c r="Q105" s="577" t="s">
        <v>1214</v>
      </c>
      <c r="R105" s="573"/>
      <c r="S105" s="573"/>
    </row>
    <row r="106" spans="1:19" s="52" customFormat="1" ht="58.5">
      <c r="A106" s="67">
        <v>6</v>
      </c>
      <c r="B106" s="573">
        <v>40048</v>
      </c>
      <c r="C106" s="574"/>
      <c r="D106" s="578" t="s">
        <v>525</v>
      </c>
      <c r="E106" s="573">
        <v>2004</v>
      </c>
      <c r="F106" s="573" t="s">
        <v>996</v>
      </c>
      <c r="G106" s="679">
        <v>331.09</v>
      </c>
      <c r="H106" s="679"/>
      <c r="I106" s="679"/>
      <c r="J106" s="576"/>
      <c r="K106" s="573"/>
      <c r="L106" s="576"/>
      <c r="M106" s="576"/>
      <c r="N106" s="576"/>
      <c r="O106" s="576"/>
      <c r="P106" s="576"/>
      <c r="Q106" s="580" t="s">
        <v>3095</v>
      </c>
      <c r="R106" s="573"/>
      <c r="S106" s="573"/>
    </row>
    <row r="107" spans="1:19" s="225" customFormat="1" ht="90">
      <c r="A107" s="287">
        <v>7</v>
      </c>
      <c r="B107" s="593">
        <v>40049</v>
      </c>
      <c r="C107" s="594"/>
      <c r="D107" s="614" t="s">
        <v>239</v>
      </c>
      <c r="E107" s="593">
        <v>2006</v>
      </c>
      <c r="F107" s="651" t="s">
        <v>997</v>
      </c>
      <c r="G107" s="681">
        <v>334.05</v>
      </c>
      <c r="H107" s="681"/>
      <c r="I107" s="681"/>
      <c r="J107" s="596"/>
      <c r="K107" s="593"/>
      <c r="L107" s="596"/>
      <c r="M107" s="596"/>
      <c r="N107" s="596"/>
      <c r="O107" s="596"/>
      <c r="P107" s="620">
        <v>41794</v>
      </c>
      <c r="Q107" s="633" t="s">
        <v>3088</v>
      </c>
      <c r="R107" s="593"/>
      <c r="S107" s="593"/>
    </row>
    <row r="108" spans="1:19" s="52" customFormat="1" ht="30">
      <c r="A108" s="67">
        <v>8</v>
      </c>
      <c r="B108" s="573">
        <v>40050</v>
      </c>
      <c r="C108" s="574"/>
      <c r="D108" s="575" t="s">
        <v>691</v>
      </c>
      <c r="E108" s="573">
        <v>2006</v>
      </c>
      <c r="F108" s="573" t="s">
        <v>689</v>
      </c>
      <c r="G108" s="679">
        <v>161.67</v>
      </c>
      <c r="H108" s="679"/>
      <c r="I108" s="679"/>
      <c r="J108" s="576"/>
      <c r="K108" s="573" t="s">
        <v>690</v>
      </c>
      <c r="L108" s="576"/>
      <c r="M108" s="576"/>
      <c r="N108" s="576"/>
      <c r="O108" s="576"/>
      <c r="P108" s="576"/>
      <c r="Q108" s="577" t="s">
        <v>358</v>
      </c>
      <c r="R108" s="573"/>
      <c r="S108" s="573"/>
    </row>
    <row r="109" spans="1:19" s="225" customFormat="1" ht="90">
      <c r="A109" s="287">
        <v>9</v>
      </c>
      <c r="B109" s="593">
        <v>40051</v>
      </c>
      <c r="C109" s="594"/>
      <c r="D109" s="595" t="s">
        <v>645</v>
      </c>
      <c r="E109" s="325" t="s">
        <v>1996</v>
      </c>
      <c r="F109" s="593" t="s">
        <v>998</v>
      </c>
      <c r="G109" s="681">
        <v>164</v>
      </c>
      <c r="H109" s="681"/>
      <c r="I109" s="681">
        <v>0</v>
      </c>
      <c r="J109" s="596"/>
      <c r="K109" s="593"/>
      <c r="L109" s="596"/>
      <c r="M109" s="596"/>
      <c r="N109" s="596"/>
      <c r="O109" s="596"/>
      <c r="P109" s="596"/>
      <c r="Q109" s="597" t="s">
        <v>1997</v>
      </c>
      <c r="R109" s="593"/>
      <c r="S109" s="593"/>
    </row>
    <row r="110" spans="1:19" ht="30">
      <c r="A110" s="45"/>
      <c r="B110" s="582">
        <v>40052</v>
      </c>
      <c r="C110" s="598"/>
      <c r="D110" s="600" t="s">
        <v>526</v>
      </c>
      <c r="E110" s="322" t="s">
        <v>640</v>
      </c>
      <c r="F110" s="582" t="s">
        <v>730</v>
      </c>
      <c r="G110" s="678">
        <v>197</v>
      </c>
      <c r="H110" s="678"/>
      <c r="I110" s="678"/>
      <c r="J110" s="599"/>
      <c r="K110" s="549"/>
      <c r="L110" s="599"/>
      <c r="M110" s="599"/>
      <c r="N110" s="599"/>
      <c r="O110" s="599"/>
      <c r="P110" s="599"/>
      <c r="Q110" s="599"/>
      <c r="R110" s="549"/>
      <c r="S110" s="549"/>
    </row>
    <row r="111" spans="1:19" s="52" customFormat="1" ht="45">
      <c r="A111" s="97"/>
      <c r="B111" s="573">
        <v>40060</v>
      </c>
      <c r="C111" s="574"/>
      <c r="D111" s="575" t="s">
        <v>760</v>
      </c>
      <c r="E111" s="573" t="s">
        <v>761</v>
      </c>
      <c r="F111" s="573"/>
      <c r="G111" s="679">
        <v>1751.8</v>
      </c>
      <c r="H111" s="679"/>
      <c r="I111" s="679"/>
      <c r="J111" s="577"/>
      <c r="K111" s="324" t="s">
        <v>940</v>
      </c>
      <c r="L111" s="577"/>
      <c r="M111" s="577"/>
      <c r="N111" s="577"/>
      <c r="O111" s="577"/>
      <c r="P111" s="577"/>
      <c r="Q111" s="577" t="s">
        <v>941</v>
      </c>
      <c r="R111" s="324" t="s">
        <v>1138</v>
      </c>
      <c r="S111" s="324" t="s">
        <v>65</v>
      </c>
    </row>
    <row r="112" spans="1:19" ht="45">
      <c r="A112" s="45"/>
      <c r="B112" s="582">
        <v>40061</v>
      </c>
      <c r="C112" s="626"/>
      <c r="D112" s="322" t="s">
        <v>642</v>
      </c>
      <c r="E112" s="322" t="s">
        <v>641</v>
      </c>
      <c r="F112" s="582" t="s">
        <v>812</v>
      </c>
      <c r="G112" s="657">
        <v>1131.87</v>
      </c>
      <c r="H112" s="657"/>
      <c r="I112" s="657"/>
      <c r="J112" s="584"/>
      <c r="K112" s="582" t="s">
        <v>1090</v>
      </c>
      <c r="L112" s="584"/>
      <c r="M112" s="584"/>
      <c r="N112" s="584"/>
      <c r="O112" s="584"/>
      <c r="P112" s="584"/>
      <c r="Q112" s="584" t="s">
        <v>1091</v>
      </c>
      <c r="R112" s="551" t="s">
        <v>228</v>
      </c>
      <c r="S112" s="549" t="s">
        <v>1046</v>
      </c>
    </row>
    <row r="113" spans="1:19" ht="60">
      <c r="A113" s="45"/>
      <c r="B113" s="582">
        <v>40062</v>
      </c>
      <c r="C113" s="626"/>
      <c r="D113" s="322" t="s">
        <v>527</v>
      </c>
      <c r="E113" s="322" t="s">
        <v>1587</v>
      </c>
      <c r="F113" s="652" t="s">
        <v>3096</v>
      </c>
      <c r="G113" s="657">
        <v>198.8</v>
      </c>
      <c r="H113" s="657"/>
      <c r="I113" s="657"/>
      <c r="J113" s="583"/>
      <c r="K113" s="322" t="s">
        <v>360</v>
      </c>
      <c r="L113" s="583"/>
      <c r="M113" s="583"/>
      <c r="N113" s="583"/>
      <c r="O113" s="583"/>
      <c r="P113" s="583"/>
      <c r="Q113" s="584" t="s">
        <v>781</v>
      </c>
      <c r="R113" s="549"/>
      <c r="S113" s="549"/>
    </row>
    <row r="114" spans="1:19" s="52" customFormat="1" ht="60">
      <c r="A114" s="97"/>
      <c r="B114" s="573">
        <v>40075</v>
      </c>
      <c r="C114" s="627"/>
      <c r="D114" s="324" t="s">
        <v>814</v>
      </c>
      <c r="E114" s="324" t="s">
        <v>1133</v>
      </c>
      <c r="F114" s="632" t="s">
        <v>1134</v>
      </c>
      <c r="G114" s="679">
        <v>198</v>
      </c>
      <c r="H114" s="679"/>
      <c r="I114" s="679"/>
      <c r="J114" s="577"/>
      <c r="K114" s="324" t="s">
        <v>1479</v>
      </c>
      <c r="L114" s="577"/>
      <c r="M114" s="577"/>
      <c r="N114" s="577"/>
      <c r="O114" s="577"/>
      <c r="P114" s="577"/>
      <c r="Q114" s="580" t="s">
        <v>750</v>
      </c>
      <c r="R114" s="573"/>
      <c r="S114" s="573"/>
    </row>
    <row r="115" spans="1:19" ht="45">
      <c r="A115" s="45"/>
      <c r="B115" s="582">
        <v>40076</v>
      </c>
      <c r="C115" s="626"/>
      <c r="D115" s="322" t="s">
        <v>647</v>
      </c>
      <c r="E115" s="322" t="s">
        <v>915</v>
      </c>
      <c r="F115" s="606" t="s">
        <v>916</v>
      </c>
      <c r="G115" s="657">
        <v>390</v>
      </c>
      <c r="H115" s="657"/>
      <c r="I115" s="657"/>
      <c r="J115" s="583"/>
      <c r="K115" s="322" t="s">
        <v>917</v>
      </c>
      <c r="L115" s="583"/>
      <c r="M115" s="583"/>
      <c r="N115" s="583"/>
      <c r="O115" s="583"/>
      <c r="P115" s="583"/>
      <c r="Q115" s="584"/>
      <c r="R115" s="549"/>
      <c r="S115" s="549"/>
    </row>
    <row r="116" spans="1:19" ht="45">
      <c r="A116" s="45"/>
      <c r="B116" s="582">
        <v>40077</v>
      </c>
      <c r="C116" s="626"/>
      <c r="D116" s="322" t="s">
        <v>918</v>
      </c>
      <c r="E116" s="322" t="s">
        <v>1279</v>
      </c>
      <c r="F116" s="652" t="s">
        <v>3097</v>
      </c>
      <c r="G116" s="657">
        <v>225</v>
      </c>
      <c r="H116" s="657"/>
      <c r="I116" s="657"/>
      <c r="J116" s="583"/>
      <c r="K116" s="322" t="s">
        <v>1280</v>
      </c>
      <c r="L116" s="583"/>
      <c r="M116" s="583"/>
      <c r="N116" s="583"/>
      <c r="O116" s="583"/>
      <c r="P116" s="583"/>
      <c r="Q116" s="584"/>
      <c r="R116" s="549"/>
      <c r="S116" s="549"/>
    </row>
    <row r="117" spans="1:19" s="225" customFormat="1" ht="60">
      <c r="A117" s="304"/>
      <c r="B117" s="593">
        <v>40085</v>
      </c>
      <c r="C117" s="594"/>
      <c r="D117" s="609" t="s">
        <v>646</v>
      </c>
      <c r="E117" s="325" t="s">
        <v>643</v>
      </c>
      <c r="F117" s="593" t="s">
        <v>644</v>
      </c>
      <c r="G117" s="681">
        <v>1634.5</v>
      </c>
      <c r="H117" s="681"/>
      <c r="I117" s="681">
        <v>0</v>
      </c>
      <c r="J117" s="633"/>
      <c r="K117" s="634" t="s">
        <v>290</v>
      </c>
      <c r="L117" s="633"/>
      <c r="M117" s="633"/>
      <c r="N117" s="633"/>
      <c r="O117" s="597"/>
      <c r="P117" s="635">
        <v>41794</v>
      </c>
      <c r="Q117" s="633" t="s">
        <v>2029</v>
      </c>
      <c r="R117" s="593"/>
      <c r="S117" s="593"/>
    </row>
    <row r="118" spans="1:19" ht="15">
      <c r="A118" s="45"/>
      <c r="B118" s="582">
        <v>40103</v>
      </c>
      <c r="C118" s="598"/>
      <c r="D118" s="615" t="s">
        <v>651</v>
      </c>
      <c r="E118" s="322" t="s">
        <v>648</v>
      </c>
      <c r="F118" s="582" t="s">
        <v>649</v>
      </c>
      <c r="G118" s="657">
        <v>712.5</v>
      </c>
      <c r="H118" s="657"/>
      <c r="I118" s="657"/>
      <c r="J118" s="583"/>
      <c r="K118" s="322" t="s">
        <v>650</v>
      </c>
      <c r="L118" s="583"/>
      <c r="M118" s="583"/>
      <c r="N118" s="583"/>
      <c r="O118" s="583"/>
      <c r="P118" s="583"/>
      <c r="Q118" s="601"/>
      <c r="R118" s="582"/>
      <c r="S118" s="549"/>
    </row>
    <row r="119" spans="1:19" ht="15">
      <c r="A119" s="45"/>
      <c r="B119" s="582">
        <v>40104</v>
      </c>
      <c r="C119" s="598"/>
      <c r="D119" s="615" t="s">
        <v>652</v>
      </c>
      <c r="E119" s="322" t="s">
        <v>653</v>
      </c>
      <c r="F119" s="582" t="s">
        <v>654</v>
      </c>
      <c r="G119" s="657">
        <v>597.923</v>
      </c>
      <c r="H119" s="657"/>
      <c r="I119" s="657"/>
      <c r="J119" s="583"/>
      <c r="K119" s="322" t="s">
        <v>655</v>
      </c>
      <c r="L119" s="583"/>
      <c r="M119" s="583"/>
      <c r="N119" s="583"/>
      <c r="O119" s="583"/>
      <c r="P119" s="583"/>
      <c r="Q119" s="601"/>
      <c r="R119" s="582"/>
      <c r="S119" s="549"/>
    </row>
    <row r="120" spans="1:19" ht="105">
      <c r="A120" s="45"/>
      <c r="B120" s="582">
        <v>40128</v>
      </c>
      <c r="C120" s="598"/>
      <c r="D120" s="615" t="s">
        <v>2005</v>
      </c>
      <c r="E120" s="322" t="s">
        <v>2006</v>
      </c>
      <c r="F120" s="582"/>
      <c r="G120" s="657">
        <v>345</v>
      </c>
      <c r="H120" s="657"/>
      <c r="I120" s="657">
        <v>0</v>
      </c>
      <c r="J120" s="583"/>
      <c r="K120" s="606" t="s">
        <v>2003</v>
      </c>
      <c r="L120" s="583"/>
      <c r="M120" s="583"/>
      <c r="N120" s="583"/>
      <c r="O120" s="616">
        <v>41739</v>
      </c>
      <c r="P120" s="616"/>
      <c r="Q120" s="601"/>
      <c r="R120" s="582"/>
      <c r="S120" s="549"/>
    </row>
    <row r="121" spans="1:19" s="225" customFormat="1" ht="105">
      <c r="A121" s="304"/>
      <c r="B121" s="593">
        <v>40129</v>
      </c>
      <c r="C121" s="594"/>
      <c r="D121" s="609" t="s">
        <v>2007</v>
      </c>
      <c r="E121" s="325" t="s">
        <v>2008</v>
      </c>
      <c r="F121" s="593"/>
      <c r="G121" s="681">
        <v>293.55</v>
      </c>
      <c r="H121" s="681"/>
      <c r="I121" s="681">
        <v>0</v>
      </c>
      <c r="J121" s="597"/>
      <c r="K121" s="634" t="s">
        <v>2004</v>
      </c>
      <c r="L121" s="597"/>
      <c r="M121" s="597"/>
      <c r="N121" s="597"/>
      <c r="O121" s="635">
        <v>41739</v>
      </c>
      <c r="P121" s="635">
        <v>41794</v>
      </c>
      <c r="Q121" s="633" t="s">
        <v>2032</v>
      </c>
      <c r="R121" s="593"/>
      <c r="S121" s="593"/>
    </row>
    <row r="122" spans="1:19" ht="105">
      <c r="A122" s="45"/>
      <c r="B122" s="582">
        <v>40130</v>
      </c>
      <c r="C122" s="598"/>
      <c r="D122" s="615" t="s">
        <v>2007</v>
      </c>
      <c r="E122" s="322" t="s">
        <v>2027</v>
      </c>
      <c r="F122" s="582"/>
      <c r="G122" s="657">
        <v>291.6</v>
      </c>
      <c r="H122" s="657"/>
      <c r="I122" s="657"/>
      <c r="J122" s="583"/>
      <c r="K122" s="606" t="s">
        <v>2028</v>
      </c>
      <c r="L122" s="583"/>
      <c r="M122" s="583"/>
      <c r="N122" s="583"/>
      <c r="O122" s="616">
        <v>41795</v>
      </c>
      <c r="P122" s="583"/>
      <c r="Q122" s="601"/>
      <c r="R122" s="582"/>
      <c r="S122" s="549"/>
    </row>
    <row r="123" spans="1:19" ht="105">
      <c r="A123" s="45"/>
      <c r="B123" s="582">
        <v>40134</v>
      </c>
      <c r="C123" s="598"/>
      <c r="D123" s="615" t="s">
        <v>2099</v>
      </c>
      <c r="E123" s="322" t="s">
        <v>2100</v>
      </c>
      <c r="F123" s="582"/>
      <c r="G123" s="657">
        <v>361.59</v>
      </c>
      <c r="H123" s="657"/>
      <c r="I123" s="657">
        <v>0</v>
      </c>
      <c r="J123" s="583"/>
      <c r="K123" s="606" t="s">
        <v>2102</v>
      </c>
      <c r="L123" s="583"/>
      <c r="M123" s="583"/>
      <c r="N123" s="583"/>
      <c r="O123" s="616">
        <v>42405</v>
      </c>
      <c r="P123" s="583"/>
      <c r="Q123" s="601"/>
      <c r="R123" s="582"/>
      <c r="S123" s="549"/>
    </row>
    <row r="124" spans="1:19" ht="60">
      <c r="A124" s="45"/>
      <c r="B124" s="653">
        <v>40150</v>
      </c>
      <c r="C124" s="653"/>
      <c r="D124" s="653" t="s">
        <v>3077</v>
      </c>
      <c r="E124" s="654" t="s">
        <v>3078</v>
      </c>
      <c r="F124" s="655" t="s">
        <v>3079</v>
      </c>
      <c r="G124" s="657">
        <v>317000</v>
      </c>
      <c r="H124" s="657">
        <v>317000</v>
      </c>
      <c r="I124" s="657">
        <v>0</v>
      </c>
      <c r="J124" s="616">
        <v>44552</v>
      </c>
      <c r="K124" s="606" t="s">
        <v>3117</v>
      </c>
      <c r="L124" s="583"/>
      <c r="M124" s="583"/>
      <c r="N124" s="583" t="s">
        <v>2426</v>
      </c>
      <c r="O124" s="616"/>
      <c r="P124" s="583"/>
      <c r="Q124" s="636"/>
      <c r="R124" s="582"/>
      <c r="S124" s="549"/>
    </row>
    <row r="125" spans="1:19" s="19" customFormat="1" ht="15">
      <c r="A125" s="34">
        <v>18</v>
      </c>
      <c r="B125" s="764" t="s">
        <v>667</v>
      </c>
      <c r="C125" s="765"/>
      <c r="D125" s="765"/>
      <c r="E125" s="765"/>
      <c r="F125" s="674"/>
      <c r="G125" s="677"/>
      <c r="H125" s="677"/>
      <c r="I125" s="677">
        <v>39814</v>
      </c>
      <c r="J125" s="650"/>
      <c r="K125" s="567"/>
      <c r="L125" s="650"/>
      <c r="M125" s="650"/>
      <c r="N125" s="650"/>
      <c r="O125" s="650"/>
      <c r="P125" s="650"/>
      <c r="Q125" s="650"/>
      <c r="R125" s="567"/>
      <c r="S125" s="567"/>
    </row>
    <row r="126" spans="1:19" s="1" customFormat="1" ht="30">
      <c r="A126" s="54"/>
      <c r="B126" s="582">
        <v>40122</v>
      </c>
      <c r="C126" s="626"/>
      <c r="D126" s="606" t="s">
        <v>610</v>
      </c>
      <c r="E126" s="582"/>
      <c r="F126" s="656" t="s">
        <v>55</v>
      </c>
      <c r="G126" s="657">
        <v>11.16</v>
      </c>
      <c r="H126" s="657"/>
      <c r="I126" s="657">
        <v>0</v>
      </c>
      <c r="J126" s="584"/>
      <c r="K126" s="582"/>
      <c r="L126" s="584"/>
      <c r="M126" s="584"/>
      <c r="N126" s="584"/>
      <c r="O126" s="584"/>
      <c r="P126" s="584"/>
      <c r="Q126" s="584"/>
      <c r="R126" s="582"/>
      <c r="S126" s="582"/>
    </row>
    <row r="127" spans="1:19" s="1" customFormat="1" ht="30">
      <c r="A127" s="54"/>
      <c r="B127" s="582">
        <v>40123</v>
      </c>
      <c r="C127" s="626"/>
      <c r="D127" s="606" t="s">
        <v>1256</v>
      </c>
      <c r="E127" s="582"/>
      <c r="F127" s="656" t="s">
        <v>55</v>
      </c>
      <c r="G127" s="657">
        <v>65.01</v>
      </c>
      <c r="H127" s="657"/>
      <c r="I127" s="657">
        <v>0</v>
      </c>
      <c r="J127" s="584"/>
      <c r="K127" s="582"/>
      <c r="L127" s="584"/>
      <c r="M127" s="584"/>
      <c r="N127" s="584"/>
      <c r="O127" s="584"/>
      <c r="P127" s="584"/>
      <c r="Q127" s="584"/>
      <c r="R127" s="582"/>
      <c r="S127" s="582"/>
    </row>
    <row r="128" spans="1:19" ht="15">
      <c r="A128" s="33"/>
      <c r="B128" s="573">
        <v>40016</v>
      </c>
      <c r="C128" s="627"/>
      <c r="D128" s="658" t="s">
        <v>920</v>
      </c>
      <c r="E128" s="573"/>
      <c r="F128" s="573" t="s">
        <v>921</v>
      </c>
      <c r="G128" s="679">
        <v>221.87</v>
      </c>
      <c r="H128" s="679"/>
      <c r="I128" s="679">
        <v>0</v>
      </c>
      <c r="J128" s="576"/>
      <c r="K128" s="573"/>
      <c r="L128" s="576"/>
      <c r="M128" s="576"/>
      <c r="N128" s="576"/>
      <c r="O128" s="576"/>
      <c r="P128" s="576"/>
      <c r="Q128" s="576" t="s">
        <v>1257</v>
      </c>
      <c r="R128" s="573"/>
      <c r="S128" s="549"/>
    </row>
    <row r="129" spans="1:19" ht="15">
      <c r="A129" s="33"/>
      <c r="B129" s="549">
        <v>40017</v>
      </c>
      <c r="C129" s="550"/>
      <c r="D129" s="659" t="s">
        <v>922</v>
      </c>
      <c r="E129" s="549"/>
      <c r="F129" s="582" t="s">
        <v>923</v>
      </c>
      <c r="G129" s="657">
        <v>227.82</v>
      </c>
      <c r="H129" s="657"/>
      <c r="I129" s="678">
        <v>0</v>
      </c>
      <c r="J129" s="599"/>
      <c r="K129" s="549"/>
      <c r="L129" s="599"/>
      <c r="M129" s="599"/>
      <c r="N129" s="599"/>
      <c r="O129" s="599"/>
      <c r="P129" s="599"/>
      <c r="Q129" s="599"/>
      <c r="R129" s="549"/>
      <c r="S129" s="549"/>
    </row>
    <row r="130" spans="1:19" ht="15">
      <c r="A130" s="33"/>
      <c r="B130" s="573">
        <v>40018</v>
      </c>
      <c r="C130" s="627"/>
      <c r="D130" s="658" t="s">
        <v>123</v>
      </c>
      <c r="E130" s="573"/>
      <c r="F130" s="573" t="s">
        <v>124</v>
      </c>
      <c r="G130" s="679">
        <v>158.93</v>
      </c>
      <c r="H130" s="679"/>
      <c r="I130" s="679">
        <v>0</v>
      </c>
      <c r="J130" s="576"/>
      <c r="K130" s="573"/>
      <c r="L130" s="576"/>
      <c r="M130" s="576"/>
      <c r="N130" s="576"/>
      <c r="O130" s="576"/>
      <c r="P130" s="576"/>
      <c r="Q130" s="576" t="s">
        <v>1226</v>
      </c>
      <c r="R130" s="573"/>
      <c r="S130" s="549"/>
    </row>
    <row r="131" spans="1:19" s="1" customFormat="1" ht="90">
      <c r="A131" s="226"/>
      <c r="B131" s="593">
        <v>40019</v>
      </c>
      <c r="C131" s="627"/>
      <c r="D131" s="660" t="s">
        <v>67</v>
      </c>
      <c r="E131" s="325" t="s">
        <v>1832</v>
      </c>
      <c r="F131" s="593" t="s">
        <v>68</v>
      </c>
      <c r="G131" s="681">
        <v>163.48</v>
      </c>
      <c r="H131" s="681"/>
      <c r="I131" s="681">
        <v>0</v>
      </c>
      <c r="J131" s="596"/>
      <c r="K131" s="593"/>
      <c r="L131" s="596"/>
      <c r="M131" s="596"/>
      <c r="N131" s="596"/>
      <c r="O131" s="596"/>
      <c r="P131" s="596"/>
      <c r="Q131" s="597" t="s">
        <v>1831</v>
      </c>
      <c r="R131" s="593"/>
      <c r="S131" s="593"/>
    </row>
    <row r="132" spans="1:19" s="1" customFormat="1" ht="105">
      <c r="A132" s="226"/>
      <c r="B132" s="593">
        <v>40020</v>
      </c>
      <c r="C132" s="627"/>
      <c r="D132" s="660" t="s">
        <v>123</v>
      </c>
      <c r="E132" s="325" t="s">
        <v>1176</v>
      </c>
      <c r="F132" s="634" t="s">
        <v>1840</v>
      </c>
      <c r="G132" s="681">
        <v>127.08</v>
      </c>
      <c r="H132" s="681"/>
      <c r="I132" s="681">
        <v>0</v>
      </c>
      <c r="J132" s="596"/>
      <c r="K132" s="593"/>
      <c r="L132" s="596"/>
      <c r="M132" s="596"/>
      <c r="N132" s="596"/>
      <c r="O132" s="596"/>
      <c r="P132" s="596"/>
      <c r="Q132" s="597" t="s">
        <v>1831</v>
      </c>
      <c r="R132" s="593"/>
      <c r="S132" s="593"/>
    </row>
    <row r="133" spans="1:19" s="225" customFormat="1" ht="120">
      <c r="A133" s="226"/>
      <c r="B133" s="593">
        <v>40021</v>
      </c>
      <c r="C133" s="627"/>
      <c r="D133" s="660" t="s">
        <v>67</v>
      </c>
      <c r="E133" s="325" t="s">
        <v>1971</v>
      </c>
      <c r="F133" s="593" t="s">
        <v>69</v>
      </c>
      <c r="G133" s="681">
        <v>190.32</v>
      </c>
      <c r="H133" s="681"/>
      <c r="I133" s="682" t="s">
        <v>3098</v>
      </c>
      <c r="J133" s="596"/>
      <c r="K133" s="593"/>
      <c r="L133" s="596"/>
      <c r="M133" s="596"/>
      <c r="N133" s="596"/>
      <c r="O133" s="596"/>
      <c r="P133" s="596"/>
      <c r="Q133" s="597" t="s">
        <v>1992</v>
      </c>
      <c r="R133" s="593"/>
      <c r="S133" s="593"/>
    </row>
    <row r="134" spans="1:19" s="52" customFormat="1" ht="75">
      <c r="A134" s="73"/>
      <c r="B134" s="573">
        <v>40022</v>
      </c>
      <c r="C134" s="627"/>
      <c r="D134" s="658" t="s">
        <v>1530</v>
      </c>
      <c r="E134" s="324" t="s">
        <v>308</v>
      </c>
      <c r="F134" s="573" t="s">
        <v>265</v>
      </c>
      <c r="G134" s="679">
        <v>146.4</v>
      </c>
      <c r="H134" s="679"/>
      <c r="I134" s="679">
        <v>40.84</v>
      </c>
      <c r="J134" s="576"/>
      <c r="K134" s="573"/>
      <c r="L134" s="620">
        <v>41372</v>
      </c>
      <c r="M134" s="577" t="s">
        <v>1804</v>
      </c>
      <c r="N134" s="577"/>
      <c r="O134" s="576"/>
      <c r="P134" s="576"/>
      <c r="Q134" s="577" t="s">
        <v>1805</v>
      </c>
      <c r="R134" s="573"/>
      <c r="S134" s="573"/>
    </row>
    <row r="135" spans="1:19" s="1" customFormat="1" ht="15">
      <c r="A135" s="54"/>
      <c r="B135" s="582">
        <v>40023</v>
      </c>
      <c r="C135" s="626"/>
      <c r="D135" s="659" t="s">
        <v>1530</v>
      </c>
      <c r="E135" s="322"/>
      <c r="F135" s="582" t="s">
        <v>1177</v>
      </c>
      <c r="G135" s="657">
        <v>165.27</v>
      </c>
      <c r="H135" s="657"/>
      <c r="I135" s="657">
        <v>65.88</v>
      </c>
      <c r="J135" s="584"/>
      <c r="K135" s="582"/>
      <c r="L135" s="584"/>
      <c r="M135" s="584"/>
      <c r="N135" s="584"/>
      <c r="O135" s="584"/>
      <c r="P135" s="584"/>
      <c r="Q135" s="584"/>
      <c r="R135" s="582"/>
      <c r="S135" s="582"/>
    </row>
    <row r="136" spans="1:19" s="1" customFormat="1" ht="105">
      <c r="A136" s="54"/>
      <c r="B136" s="593">
        <v>40024</v>
      </c>
      <c r="C136" s="627"/>
      <c r="D136" s="660" t="s">
        <v>266</v>
      </c>
      <c r="E136" s="325" t="s">
        <v>1834</v>
      </c>
      <c r="F136" s="634" t="s">
        <v>1841</v>
      </c>
      <c r="G136" s="681">
        <v>258.75</v>
      </c>
      <c r="H136" s="681"/>
      <c r="I136" s="682" t="s">
        <v>3099</v>
      </c>
      <c r="J136" s="596"/>
      <c r="K136" s="593"/>
      <c r="L136" s="596"/>
      <c r="M136" s="596"/>
      <c r="N136" s="596"/>
      <c r="O136" s="596"/>
      <c r="P136" s="596"/>
      <c r="Q136" s="597" t="s">
        <v>1833</v>
      </c>
      <c r="R136" s="593"/>
      <c r="S136" s="593"/>
    </row>
    <row r="137" spans="1:19" s="52" customFormat="1" ht="15">
      <c r="A137" s="73"/>
      <c r="B137" s="573">
        <v>40025</v>
      </c>
      <c r="C137" s="627"/>
      <c r="D137" s="658" t="s">
        <v>267</v>
      </c>
      <c r="E137" s="573"/>
      <c r="F137" s="573" t="s">
        <v>268</v>
      </c>
      <c r="G137" s="679">
        <v>204.35</v>
      </c>
      <c r="H137" s="679"/>
      <c r="I137" s="679">
        <v>37.76</v>
      </c>
      <c r="J137" s="576"/>
      <c r="K137" s="573"/>
      <c r="L137" s="576"/>
      <c r="M137" s="576"/>
      <c r="N137" s="576"/>
      <c r="O137" s="576"/>
      <c r="P137" s="576"/>
      <c r="Q137" s="576" t="s">
        <v>264</v>
      </c>
      <c r="R137" s="573"/>
      <c r="S137" s="573"/>
    </row>
    <row r="138" spans="1:19" s="52" customFormat="1" ht="38.25" customHeight="1">
      <c r="A138" s="73"/>
      <c r="B138" s="573">
        <v>40026</v>
      </c>
      <c r="C138" s="627"/>
      <c r="D138" s="658" t="s">
        <v>123</v>
      </c>
      <c r="E138" s="573"/>
      <c r="F138" s="573" t="s">
        <v>357</v>
      </c>
      <c r="G138" s="679">
        <v>158.14</v>
      </c>
      <c r="H138" s="679"/>
      <c r="I138" s="679">
        <v>27.27</v>
      </c>
      <c r="J138" s="576"/>
      <c r="K138" s="573"/>
      <c r="L138" s="576"/>
      <c r="M138" s="576"/>
      <c r="N138" s="576"/>
      <c r="O138" s="576"/>
      <c r="P138" s="576"/>
      <c r="Q138" s="577" t="s">
        <v>992</v>
      </c>
      <c r="R138" s="573"/>
      <c r="S138" s="573"/>
    </row>
    <row r="139" spans="1:19" s="1" customFormat="1" ht="105">
      <c r="A139" s="226"/>
      <c r="B139" s="593">
        <v>40027</v>
      </c>
      <c r="C139" s="627"/>
      <c r="D139" s="660" t="s">
        <v>67</v>
      </c>
      <c r="E139" s="325" t="s">
        <v>1375</v>
      </c>
      <c r="F139" s="593" t="s">
        <v>1022</v>
      </c>
      <c r="G139" s="681">
        <v>193.73</v>
      </c>
      <c r="H139" s="681"/>
      <c r="I139" s="682" t="s">
        <v>3100</v>
      </c>
      <c r="J139" s="596"/>
      <c r="K139" s="593"/>
      <c r="L139" s="596"/>
      <c r="M139" s="596"/>
      <c r="N139" s="596"/>
      <c r="O139" s="596"/>
      <c r="P139" s="596"/>
      <c r="Q139" s="597" t="s">
        <v>1831</v>
      </c>
      <c r="R139" s="593"/>
      <c r="S139" s="593"/>
    </row>
    <row r="140" spans="1:19" ht="30">
      <c r="A140" s="33"/>
      <c r="B140" s="549">
        <v>40028</v>
      </c>
      <c r="C140" s="550"/>
      <c r="D140" s="606" t="s">
        <v>1258</v>
      </c>
      <c r="E140" s="549"/>
      <c r="F140" s="582" t="s">
        <v>1023</v>
      </c>
      <c r="G140" s="657">
        <v>255</v>
      </c>
      <c r="H140" s="657"/>
      <c r="I140" s="678">
        <v>162.98</v>
      </c>
      <c r="J140" s="599"/>
      <c r="K140" s="549"/>
      <c r="L140" s="599"/>
      <c r="M140" s="599"/>
      <c r="N140" s="599"/>
      <c r="O140" s="599"/>
      <c r="P140" s="599"/>
      <c r="Q140" s="599"/>
      <c r="R140" s="549"/>
      <c r="S140" s="549"/>
    </row>
    <row r="141" spans="1:19" ht="30">
      <c r="A141" s="33"/>
      <c r="B141" s="549">
        <v>40029</v>
      </c>
      <c r="C141" s="550"/>
      <c r="D141" s="606" t="s">
        <v>51</v>
      </c>
      <c r="E141" s="549"/>
      <c r="F141" s="582" t="s">
        <v>1001</v>
      </c>
      <c r="G141" s="657">
        <v>255</v>
      </c>
      <c r="H141" s="657"/>
      <c r="I141" s="678">
        <v>162.98</v>
      </c>
      <c r="J141" s="599"/>
      <c r="K141" s="549"/>
      <c r="L141" s="599"/>
      <c r="M141" s="599"/>
      <c r="N141" s="599"/>
      <c r="O141" s="599"/>
      <c r="P141" s="599"/>
      <c r="Q141" s="599"/>
      <c r="R141" s="549"/>
      <c r="S141" s="549"/>
    </row>
    <row r="142" spans="1:19" ht="30">
      <c r="A142" s="33"/>
      <c r="B142" s="549">
        <v>40030</v>
      </c>
      <c r="C142" s="550"/>
      <c r="D142" s="606" t="s">
        <v>1259</v>
      </c>
      <c r="E142" s="549"/>
      <c r="F142" s="582" t="s">
        <v>1002</v>
      </c>
      <c r="G142" s="657">
        <v>255</v>
      </c>
      <c r="H142" s="657"/>
      <c r="I142" s="678">
        <v>162.98</v>
      </c>
      <c r="J142" s="599"/>
      <c r="K142" s="549"/>
      <c r="L142" s="599"/>
      <c r="M142" s="599"/>
      <c r="N142" s="599"/>
      <c r="O142" s="599"/>
      <c r="P142" s="599"/>
      <c r="Q142" s="599"/>
      <c r="R142" s="549"/>
      <c r="S142" s="549"/>
    </row>
    <row r="143" spans="1:19" ht="15">
      <c r="A143" s="33"/>
      <c r="B143" s="549">
        <v>40031</v>
      </c>
      <c r="C143" s="550"/>
      <c r="D143" s="659" t="s">
        <v>52</v>
      </c>
      <c r="E143" s="549"/>
      <c r="F143" s="582" t="s">
        <v>1003</v>
      </c>
      <c r="G143" s="657">
        <v>255</v>
      </c>
      <c r="H143" s="657"/>
      <c r="I143" s="678">
        <v>162.98</v>
      </c>
      <c r="J143" s="599"/>
      <c r="K143" s="549"/>
      <c r="L143" s="599"/>
      <c r="M143" s="599"/>
      <c r="N143" s="599"/>
      <c r="O143" s="599"/>
      <c r="P143" s="599"/>
      <c r="Q143" s="599"/>
      <c r="R143" s="549"/>
      <c r="S143" s="549"/>
    </row>
    <row r="144" spans="1:19" s="225" customFormat="1" ht="120">
      <c r="A144" s="226"/>
      <c r="B144" s="593">
        <v>40032</v>
      </c>
      <c r="C144" s="627"/>
      <c r="D144" s="634" t="s">
        <v>3101</v>
      </c>
      <c r="E144" s="325" t="s">
        <v>1842</v>
      </c>
      <c r="F144" s="593" t="s">
        <v>1131</v>
      </c>
      <c r="G144" s="681">
        <v>383.45</v>
      </c>
      <c r="H144" s="681"/>
      <c r="I144" s="682" t="s">
        <v>3102</v>
      </c>
      <c r="J144" s="596"/>
      <c r="K144" s="325"/>
      <c r="L144" s="596"/>
      <c r="M144" s="596"/>
      <c r="N144" s="596"/>
      <c r="O144" s="596"/>
      <c r="P144" s="596"/>
      <c r="Q144" s="325" t="s">
        <v>1903</v>
      </c>
      <c r="R144" s="593"/>
      <c r="S144" s="593"/>
    </row>
    <row r="145" spans="1:19" s="225" customFormat="1" ht="120">
      <c r="A145" s="226"/>
      <c r="B145" s="593">
        <v>40033</v>
      </c>
      <c r="C145" s="627"/>
      <c r="D145" s="634" t="s">
        <v>3101</v>
      </c>
      <c r="E145" s="325" t="s">
        <v>1843</v>
      </c>
      <c r="F145" s="593" t="s">
        <v>1132</v>
      </c>
      <c r="G145" s="681">
        <v>658.35</v>
      </c>
      <c r="H145" s="681"/>
      <c r="I145" s="682" t="s">
        <v>3103</v>
      </c>
      <c r="J145" s="596"/>
      <c r="K145" s="325"/>
      <c r="L145" s="596"/>
      <c r="M145" s="596"/>
      <c r="N145" s="596"/>
      <c r="O145" s="596"/>
      <c r="P145" s="596"/>
      <c r="Q145" s="325" t="s">
        <v>1904</v>
      </c>
      <c r="R145" s="593"/>
      <c r="S145" s="593"/>
    </row>
    <row r="146" spans="1:19" ht="15">
      <c r="A146" s="33"/>
      <c r="B146" s="549">
        <v>40034</v>
      </c>
      <c r="C146" s="550"/>
      <c r="D146" s="659" t="s">
        <v>1343</v>
      </c>
      <c r="E146" s="549"/>
      <c r="F146" s="582" t="s">
        <v>1344</v>
      </c>
      <c r="G146" s="657">
        <v>310.68</v>
      </c>
      <c r="H146" s="657"/>
      <c r="I146" s="678">
        <v>264.66</v>
      </c>
      <c r="J146" s="599"/>
      <c r="K146" s="549"/>
      <c r="L146" s="599"/>
      <c r="M146" s="599"/>
      <c r="N146" s="599"/>
      <c r="O146" s="599"/>
      <c r="P146" s="599"/>
      <c r="Q146" s="599"/>
      <c r="R146" s="549"/>
      <c r="S146" s="549"/>
    </row>
    <row r="147" spans="1:19" ht="15">
      <c r="A147" s="33"/>
      <c r="B147" s="549">
        <v>40035</v>
      </c>
      <c r="C147" s="550"/>
      <c r="D147" s="659" t="s">
        <v>1345</v>
      </c>
      <c r="E147" s="549"/>
      <c r="F147" s="661" t="s">
        <v>1346</v>
      </c>
      <c r="G147" s="657">
        <v>299.65</v>
      </c>
      <c r="H147" s="657"/>
      <c r="I147" s="678">
        <v>258.04</v>
      </c>
      <c r="J147" s="599"/>
      <c r="K147" s="549"/>
      <c r="L147" s="599"/>
      <c r="M147" s="599"/>
      <c r="N147" s="599"/>
      <c r="O147" s="599"/>
      <c r="P147" s="599"/>
      <c r="Q147" s="599"/>
      <c r="R147" s="549"/>
      <c r="S147" s="549"/>
    </row>
    <row r="148" spans="1:19" ht="15">
      <c r="A148" s="33"/>
      <c r="B148" s="549">
        <v>40036</v>
      </c>
      <c r="C148" s="550"/>
      <c r="D148" s="659" t="s">
        <v>1345</v>
      </c>
      <c r="E148" s="549"/>
      <c r="F148" s="582" t="s">
        <v>1347</v>
      </c>
      <c r="G148" s="657">
        <v>299.65</v>
      </c>
      <c r="H148" s="657"/>
      <c r="I148" s="678">
        <v>258.04</v>
      </c>
      <c r="J148" s="599"/>
      <c r="K148" s="549"/>
      <c r="L148" s="599"/>
      <c r="M148" s="599"/>
      <c r="N148" s="599"/>
      <c r="O148" s="599"/>
      <c r="P148" s="599"/>
      <c r="Q148" s="599"/>
      <c r="R148" s="549"/>
      <c r="S148" s="549"/>
    </row>
    <row r="149" spans="1:19" ht="15">
      <c r="A149" s="33"/>
      <c r="B149" s="549">
        <v>40057</v>
      </c>
      <c r="C149" s="550"/>
      <c r="D149" s="659" t="s">
        <v>1195</v>
      </c>
      <c r="E149" s="549" t="s">
        <v>1552</v>
      </c>
      <c r="F149" s="656" t="s">
        <v>55</v>
      </c>
      <c r="G149" s="657">
        <v>382</v>
      </c>
      <c r="H149" s="690"/>
      <c r="I149" s="693">
        <v>382</v>
      </c>
      <c r="J149" s="599"/>
      <c r="K149" s="549"/>
      <c r="L149" s="599"/>
      <c r="M149" s="599"/>
      <c r="N149" s="599"/>
      <c r="O149" s="599"/>
      <c r="P149" s="599"/>
      <c r="Q149" s="599"/>
      <c r="R149" s="549"/>
      <c r="S149" s="549"/>
    </row>
    <row r="150" spans="1:19" s="225" customFormat="1" ht="135">
      <c r="A150" s="226"/>
      <c r="B150" s="593">
        <v>40058</v>
      </c>
      <c r="C150" s="627"/>
      <c r="D150" s="660" t="s">
        <v>392</v>
      </c>
      <c r="E150" s="325" t="s">
        <v>1844</v>
      </c>
      <c r="F150" s="660" t="s">
        <v>1346</v>
      </c>
      <c r="G150" s="681">
        <v>737</v>
      </c>
      <c r="H150" s="694"/>
      <c r="I150" s="695" t="s">
        <v>3104</v>
      </c>
      <c r="J150" s="596"/>
      <c r="K150" s="325"/>
      <c r="L150" s="596"/>
      <c r="M150" s="596"/>
      <c r="N150" s="596"/>
      <c r="O150" s="596"/>
      <c r="P150" s="596"/>
      <c r="Q150" s="325" t="s">
        <v>1904</v>
      </c>
      <c r="R150" s="593"/>
      <c r="S150" s="593"/>
    </row>
    <row r="151" spans="1:19" ht="30">
      <c r="A151" s="33"/>
      <c r="B151" s="549">
        <v>40100</v>
      </c>
      <c r="C151" s="550"/>
      <c r="D151" s="606" t="s">
        <v>53</v>
      </c>
      <c r="E151" s="549"/>
      <c r="F151" s="656" t="s">
        <v>55</v>
      </c>
      <c r="G151" s="678">
        <v>55.54</v>
      </c>
      <c r="H151" s="693"/>
      <c r="I151" s="693"/>
      <c r="J151" s="599"/>
      <c r="K151" s="549" t="s">
        <v>284</v>
      </c>
      <c r="L151" s="599"/>
      <c r="M151" s="599"/>
      <c r="N151" s="599"/>
      <c r="O151" s="599"/>
      <c r="P151" s="599"/>
      <c r="Q151" s="599"/>
      <c r="R151" s="549"/>
      <c r="S151" s="549"/>
    </row>
    <row r="152" spans="1:19" ht="15">
      <c r="A152" s="33"/>
      <c r="B152" s="549">
        <v>40101</v>
      </c>
      <c r="C152" s="550"/>
      <c r="D152" s="606" t="s">
        <v>54</v>
      </c>
      <c r="E152" s="549"/>
      <c r="F152" s="656" t="s">
        <v>55</v>
      </c>
      <c r="G152" s="678">
        <v>403.74</v>
      </c>
      <c r="H152" s="693"/>
      <c r="I152" s="693"/>
      <c r="J152" s="599"/>
      <c r="K152" s="549" t="s">
        <v>284</v>
      </c>
      <c r="L152" s="599"/>
      <c r="M152" s="599"/>
      <c r="N152" s="599"/>
      <c r="O152" s="599"/>
      <c r="P152" s="599"/>
      <c r="Q152" s="599"/>
      <c r="R152" s="549"/>
      <c r="S152" s="549"/>
    </row>
    <row r="153" spans="1:19" ht="15">
      <c r="A153" s="33"/>
      <c r="B153" s="764" t="s">
        <v>1585</v>
      </c>
      <c r="C153" s="765"/>
      <c r="D153" s="765"/>
      <c r="E153" s="765"/>
      <c r="F153" s="674"/>
      <c r="G153" s="677"/>
      <c r="H153" s="677"/>
      <c r="I153" s="677"/>
      <c r="J153" s="650"/>
      <c r="K153" s="567"/>
      <c r="L153" s="650"/>
      <c r="M153" s="650"/>
      <c r="N153" s="650"/>
      <c r="O153" s="650"/>
      <c r="P153" s="650"/>
      <c r="Q153" s="650"/>
      <c r="R153" s="567"/>
      <c r="S153" s="567"/>
    </row>
    <row r="154" spans="1:19" ht="60">
      <c r="A154" s="33"/>
      <c r="B154" s="573">
        <v>40062</v>
      </c>
      <c r="C154" s="627"/>
      <c r="D154" s="324" t="s">
        <v>1498</v>
      </c>
      <c r="E154" s="324" t="s">
        <v>1587</v>
      </c>
      <c r="F154" s="573" t="s">
        <v>1586</v>
      </c>
      <c r="G154" s="679">
        <v>198.8</v>
      </c>
      <c r="H154" s="679"/>
      <c r="I154" s="679"/>
      <c r="J154" s="577"/>
      <c r="K154" s="324" t="s">
        <v>1499</v>
      </c>
      <c r="L154" s="577"/>
      <c r="M154" s="577"/>
      <c r="N154" s="577"/>
      <c r="O154" s="577"/>
      <c r="P154" s="577"/>
      <c r="Q154" s="577" t="s">
        <v>359</v>
      </c>
      <c r="R154" s="573"/>
      <c r="S154" s="573"/>
    </row>
    <row r="155" spans="1:19" ht="15">
      <c r="A155" s="33"/>
      <c r="B155" s="764" t="s">
        <v>668</v>
      </c>
      <c r="C155" s="765"/>
      <c r="D155" s="765"/>
      <c r="E155" s="765"/>
      <c r="F155" s="674"/>
      <c r="G155" s="657"/>
      <c r="H155" s="657"/>
      <c r="I155" s="657"/>
      <c r="J155" s="584"/>
      <c r="K155" s="582"/>
      <c r="L155" s="584"/>
      <c r="M155" s="584"/>
      <c r="N155" s="584"/>
      <c r="O155" s="584"/>
      <c r="P155" s="584"/>
      <c r="Q155" s="584"/>
      <c r="R155" s="582"/>
      <c r="S155" s="582"/>
    </row>
    <row r="156" spans="1:19" s="225" customFormat="1" ht="75">
      <c r="A156" s="226"/>
      <c r="B156" s="593">
        <v>40050</v>
      </c>
      <c r="C156" s="594"/>
      <c r="D156" s="614" t="s">
        <v>1281</v>
      </c>
      <c r="E156" s="325" t="s">
        <v>1995</v>
      </c>
      <c r="F156" s="593" t="s">
        <v>1501</v>
      </c>
      <c r="G156" s="681">
        <v>161.67</v>
      </c>
      <c r="H156" s="681"/>
      <c r="I156" s="681">
        <v>0</v>
      </c>
      <c r="J156" s="596"/>
      <c r="K156" s="593"/>
      <c r="L156" s="596"/>
      <c r="M156" s="596"/>
      <c r="N156" s="596"/>
      <c r="O156" s="596"/>
      <c r="P156" s="596"/>
      <c r="Q156" s="597" t="s">
        <v>1994</v>
      </c>
      <c r="R156" s="593"/>
      <c r="S156" s="593"/>
    </row>
    <row r="157" spans="1:19" s="19" customFormat="1" ht="15" customHeight="1">
      <c r="A157" s="34"/>
      <c r="B157" s="764" t="s">
        <v>238</v>
      </c>
      <c r="C157" s="765"/>
      <c r="D157" s="765"/>
      <c r="E157" s="765"/>
      <c r="F157" s="674"/>
      <c r="G157" s="677"/>
      <c r="H157" s="696"/>
      <c r="I157" s="696"/>
      <c r="J157" s="650"/>
      <c r="K157" s="567"/>
      <c r="L157" s="650"/>
      <c r="M157" s="650"/>
      <c r="N157" s="650"/>
      <c r="O157" s="650"/>
      <c r="P157" s="650"/>
      <c r="Q157" s="650"/>
      <c r="R157" s="567"/>
      <c r="S157" s="567"/>
    </row>
    <row r="158" spans="1:19" s="52" customFormat="1" ht="60">
      <c r="A158" s="73"/>
      <c r="B158" s="573">
        <v>40049</v>
      </c>
      <c r="C158" s="574"/>
      <c r="D158" s="578" t="s">
        <v>239</v>
      </c>
      <c r="E158" s="573">
        <v>2006</v>
      </c>
      <c r="F158" s="573" t="s">
        <v>997</v>
      </c>
      <c r="G158" s="679">
        <v>334.05</v>
      </c>
      <c r="H158" s="679"/>
      <c r="I158" s="679"/>
      <c r="J158" s="576"/>
      <c r="K158" s="573"/>
      <c r="L158" s="576"/>
      <c r="M158" s="576"/>
      <c r="N158" s="576"/>
      <c r="O158" s="576"/>
      <c r="P158" s="576"/>
      <c r="Q158" s="580" t="s">
        <v>3089</v>
      </c>
      <c r="R158" s="573"/>
      <c r="S158" s="573"/>
    </row>
    <row r="159" spans="1:19" ht="15">
      <c r="A159" s="33"/>
      <c r="C159" s="550"/>
      <c r="D159" s="662"/>
      <c r="E159" s="549"/>
      <c r="F159" s="656"/>
      <c r="G159" s="678"/>
      <c r="H159" s="693"/>
      <c r="I159" s="693"/>
      <c r="J159" s="599"/>
      <c r="K159" s="549"/>
      <c r="L159" s="599"/>
      <c r="M159" s="599"/>
      <c r="N159" s="599"/>
      <c r="O159" s="599"/>
      <c r="P159" s="599"/>
      <c r="Q159" s="599"/>
      <c r="R159" s="549"/>
      <c r="S159" s="549"/>
    </row>
    <row r="160" spans="1:19" ht="15">
      <c r="A160" s="33"/>
      <c r="C160" s="550"/>
      <c r="D160" s="662"/>
      <c r="E160" s="549"/>
      <c r="F160" s="656"/>
      <c r="G160" s="678"/>
      <c r="H160" s="693"/>
      <c r="I160" s="693"/>
      <c r="J160" s="599"/>
      <c r="K160" s="549"/>
      <c r="L160" s="599"/>
      <c r="M160" s="599"/>
      <c r="N160" s="599"/>
      <c r="O160" s="599"/>
      <c r="P160" s="599"/>
      <c r="Q160" s="599"/>
      <c r="R160" s="549"/>
      <c r="S160" s="549"/>
    </row>
    <row r="161" spans="1:19" ht="15">
      <c r="A161" s="33"/>
      <c r="C161" s="550"/>
      <c r="D161" s="662"/>
      <c r="E161" s="549"/>
      <c r="F161" s="656"/>
      <c r="G161" s="678"/>
      <c r="H161" s="693"/>
      <c r="I161" s="693"/>
      <c r="J161" s="599"/>
      <c r="K161" s="549"/>
      <c r="L161" s="599"/>
      <c r="M161" s="599"/>
      <c r="N161" s="599"/>
      <c r="O161" s="599"/>
      <c r="P161" s="599"/>
      <c r="Q161" s="599"/>
      <c r="R161" s="549"/>
      <c r="S161" s="549"/>
    </row>
    <row r="162" spans="1:19" ht="15">
      <c r="A162" s="33"/>
      <c r="C162" s="550"/>
      <c r="D162" s="662"/>
      <c r="E162" s="549"/>
      <c r="F162" s="656"/>
      <c r="G162" s="678"/>
      <c r="H162" s="693"/>
      <c r="I162" s="693"/>
      <c r="J162" s="599"/>
      <c r="K162" s="549"/>
      <c r="L162" s="599"/>
      <c r="M162" s="599"/>
      <c r="N162" s="599"/>
      <c r="O162" s="599"/>
      <c r="P162" s="599"/>
      <c r="Q162" s="599"/>
      <c r="R162" s="549"/>
      <c r="S162" s="549"/>
    </row>
    <row r="163" spans="2:19" s="19" customFormat="1" ht="15">
      <c r="B163" s="764" t="s">
        <v>598</v>
      </c>
      <c r="C163" s="765"/>
      <c r="D163" s="765"/>
      <c r="E163" s="765"/>
      <c r="F163" s="674"/>
      <c r="G163" s="697"/>
      <c r="H163" s="697"/>
      <c r="I163" s="677"/>
      <c r="J163" s="650"/>
      <c r="K163" s="567"/>
      <c r="L163" s="650"/>
      <c r="M163" s="650"/>
      <c r="N163" s="650"/>
      <c r="O163" s="650"/>
      <c r="P163" s="650"/>
      <c r="Q163" s="650"/>
      <c r="R163" s="567"/>
      <c r="S163" s="567"/>
    </row>
    <row r="164" spans="2:19" s="52" customFormat="1" ht="45" hidden="1">
      <c r="B164" s="573">
        <v>40015</v>
      </c>
      <c r="C164" s="574"/>
      <c r="D164" s="575" t="s">
        <v>428</v>
      </c>
      <c r="E164" s="573" t="s">
        <v>595</v>
      </c>
      <c r="F164" s="573"/>
      <c r="G164" s="679">
        <v>406.2</v>
      </c>
      <c r="H164" s="679"/>
      <c r="I164" s="679">
        <v>54.01</v>
      </c>
      <c r="J164" s="576"/>
      <c r="K164" s="573" t="s">
        <v>596</v>
      </c>
      <c r="L164" s="576"/>
      <c r="M164" s="576"/>
      <c r="N164" s="576"/>
      <c r="O164" s="576"/>
      <c r="P164" s="576"/>
      <c r="Q164" s="577" t="s">
        <v>1533</v>
      </c>
      <c r="R164" s="573"/>
      <c r="S164" s="573"/>
    </row>
    <row r="165" spans="2:19" s="52" customFormat="1" ht="15" hidden="1">
      <c r="B165" s="573" t="s">
        <v>363</v>
      </c>
      <c r="C165" s="627"/>
      <c r="D165" s="573" t="s">
        <v>572</v>
      </c>
      <c r="E165" s="573">
        <v>1995</v>
      </c>
      <c r="F165" s="573" t="s">
        <v>573</v>
      </c>
      <c r="G165" s="679">
        <v>45.1</v>
      </c>
      <c r="H165" s="679"/>
      <c r="I165" s="679"/>
      <c r="J165" s="576"/>
      <c r="K165" s="573" t="s">
        <v>574</v>
      </c>
      <c r="L165" s="576"/>
      <c r="M165" s="576"/>
      <c r="N165" s="576"/>
      <c r="O165" s="576"/>
      <c r="P165" s="576"/>
      <c r="Q165" s="576" t="s">
        <v>1338</v>
      </c>
      <c r="R165" s="573"/>
      <c r="S165" s="573"/>
    </row>
    <row r="166" spans="2:19" s="52" customFormat="1" ht="45" hidden="1">
      <c r="B166" s="573">
        <v>40044</v>
      </c>
      <c r="C166" s="574"/>
      <c r="D166" s="575" t="s">
        <v>355</v>
      </c>
      <c r="E166" s="573">
        <v>2003</v>
      </c>
      <c r="F166" s="573" t="s">
        <v>811</v>
      </c>
      <c r="G166" s="679">
        <v>156.4</v>
      </c>
      <c r="H166" s="679"/>
      <c r="I166" s="679"/>
      <c r="J166" s="576"/>
      <c r="K166" s="573" t="s">
        <v>1515</v>
      </c>
      <c r="L166" s="576"/>
      <c r="M166" s="576"/>
      <c r="N166" s="576"/>
      <c r="O166" s="576"/>
      <c r="P166" s="576"/>
      <c r="Q166" s="577" t="s">
        <v>1267</v>
      </c>
      <c r="R166" s="573"/>
      <c r="S166" s="573"/>
    </row>
    <row r="167" spans="2:19" s="52" customFormat="1" ht="45" hidden="1">
      <c r="B167" s="573">
        <v>40045</v>
      </c>
      <c r="C167" s="574"/>
      <c r="D167" s="575" t="s">
        <v>804</v>
      </c>
      <c r="E167" s="573">
        <v>2004</v>
      </c>
      <c r="F167" s="573" t="s">
        <v>812</v>
      </c>
      <c r="G167" s="679">
        <v>455</v>
      </c>
      <c r="H167" s="679"/>
      <c r="I167" s="679"/>
      <c r="J167" s="576"/>
      <c r="K167" s="573" t="s">
        <v>1220</v>
      </c>
      <c r="L167" s="576"/>
      <c r="M167" s="576"/>
      <c r="N167" s="576"/>
      <c r="O167" s="576"/>
      <c r="P167" s="576"/>
      <c r="Q167" s="577" t="s">
        <v>101</v>
      </c>
      <c r="R167" s="573"/>
      <c r="S167" s="573"/>
    </row>
    <row r="168" spans="2:19" s="52" customFormat="1" ht="45" hidden="1">
      <c r="B168" s="573">
        <v>40046</v>
      </c>
      <c r="C168" s="574"/>
      <c r="D168" s="575" t="s">
        <v>805</v>
      </c>
      <c r="E168" s="573">
        <v>2002</v>
      </c>
      <c r="F168" s="573" t="s">
        <v>994</v>
      </c>
      <c r="G168" s="679">
        <v>168.36</v>
      </c>
      <c r="H168" s="679"/>
      <c r="I168" s="679"/>
      <c r="J168" s="576"/>
      <c r="K168" s="573" t="s">
        <v>1220</v>
      </c>
      <c r="L168" s="576"/>
      <c r="M168" s="576"/>
      <c r="N168" s="576"/>
      <c r="O168" s="576"/>
      <c r="P168" s="576"/>
      <c r="Q168" s="577" t="s">
        <v>101</v>
      </c>
      <c r="R168" s="573"/>
      <c r="S168" s="573"/>
    </row>
    <row r="169" spans="2:19" s="52" customFormat="1" ht="60" hidden="1">
      <c r="B169" s="573">
        <v>40063</v>
      </c>
      <c r="C169" s="574"/>
      <c r="D169" s="575" t="s">
        <v>1262</v>
      </c>
      <c r="E169" s="573" t="s">
        <v>1264</v>
      </c>
      <c r="F169" s="573"/>
      <c r="G169" s="679">
        <v>116.56</v>
      </c>
      <c r="H169" s="679"/>
      <c r="I169" s="679"/>
      <c r="J169" s="576"/>
      <c r="K169" s="573" t="s">
        <v>1263</v>
      </c>
      <c r="L169" s="576"/>
      <c r="M169" s="576"/>
      <c r="N169" s="576"/>
      <c r="O169" s="576"/>
      <c r="P169" s="576"/>
      <c r="Q169" s="577" t="s">
        <v>106</v>
      </c>
      <c r="R169" s="573"/>
      <c r="S169" s="573"/>
    </row>
    <row r="170" spans="2:19" s="52" customFormat="1" ht="60" hidden="1">
      <c r="B170" s="573">
        <v>40064</v>
      </c>
      <c r="C170" s="574"/>
      <c r="D170" s="575" t="s">
        <v>1356</v>
      </c>
      <c r="E170" s="573" t="s">
        <v>1357</v>
      </c>
      <c r="F170" s="573"/>
      <c r="G170" s="679">
        <v>311.04</v>
      </c>
      <c r="H170" s="679"/>
      <c r="I170" s="679"/>
      <c r="J170" s="576"/>
      <c r="K170" s="573" t="s">
        <v>349</v>
      </c>
      <c r="L170" s="576"/>
      <c r="M170" s="576"/>
      <c r="N170" s="576"/>
      <c r="O170" s="576"/>
      <c r="P170" s="576"/>
      <c r="Q170" s="577" t="s">
        <v>106</v>
      </c>
      <c r="R170" s="573"/>
      <c r="S170" s="573"/>
    </row>
    <row r="171" spans="2:19" s="52" customFormat="1" ht="67.5" customHeight="1" hidden="1">
      <c r="B171" s="573">
        <v>40065</v>
      </c>
      <c r="C171" s="574"/>
      <c r="D171" s="575" t="s">
        <v>94</v>
      </c>
      <c r="E171" s="573" t="s">
        <v>912</v>
      </c>
      <c r="F171" s="573"/>
      <c r="G171" s="679">
        <v>850</v>
      </c>
      <c r="H171" s="679"/>
      <c r="I171" s="679"/>
      <c r="J171" s="577"/>
      <c r="K171" s="324" t="s">
        <v>673</v>
      </c>
      <c r="L171" s="577"/>
      <c r="M171" s="577"/>
      <c r="N171" s="577"/>
      <c r="O171" s="577"/>
      <c r="P171" s="577"/>
      <c r="Q171" s="577" t="s">
        <v>329</v>
      </c>
      <c r="R171" s="573"/>
      <c r="S171" s="573"/>
    </row>
    <row r="172" spans="2:19" s="52" customFormat="1" ht="60" hidden="1">
      <c r="B172" s="573">
        <v>40066</v>
      </c>
      <c r="C172" s="574"/>
      <c r="D172" s="575" t="s">
        <v>94</v>
      </c>
      <c r="E172" s="573" t="s">
        <v>674</v>
      </c>
      <c r="F172" s="573"/>
      <c r="G172" s="679">
        <v>850</v>
      </c>
      <c r="H172" s="679"/>
      <c r="I172" s="679"/>
      <c r="J172" s="577"/>
      <c r="K172" s="324" t="s">
        <v>673</v>
      </c>
      <c r="L172" s="577"/>
      <c r="M172" s="577"/>
      <c r="N172" s="577"/>
      <c r="O172" s="577"/>
      <c r="P172" s="577"/>
      <c r="Q172" s="577" t="s">
        <v>330</v>
      </c>
      <c r="R172" s="573"/>
      <c r="S172" s="573"/>
    </row>
    <row r="173" spans="2:19" s="1" customFormat="1" ht="30">
      <c r="B173" s="582">
        <v>40067</v>
      </c>
      <c r="C173" s="663"/>
      <c r="D173" s="600" t="s">
        <v>1575</v>
      </c>
      <c r="E173" s="582"/>
      <c r="F173" s="582"/>
      <c r="G173" s="657">
        <v>26.9</v>
      </c>
      <c r="H173" s="657"/>
      <c r="I173" s="657">
        <v>26.9</v>
      </c>
      <c r="J173" s="583"/>
      <c r="K173" s="322" t="s">
        <v>773</v>
      </c>
      <c r="L173" s="583"/>
      <c r="M173" s="583"/>
      <c r="N173" s="583"/>
      <c r="O173" s="583"/>
      <c r="P173" s="583"/>
      <c r="Q173" s="583" t="s">
        <v>1319</v>
      </c>
      <c r="R173" s="582"/>
      <c r="S173" s="582"/>
    </row>
    <row r="174" spans="2:19" s="1" customFormat="1" ht="45">
      <c r="B174" s="582">
        <v>40068</v>
      </c>
      <c r="C174" s="663"/>
      <c r="D174" s="600" t="s">
        <v>774</v>
      </c>
      <c r="E174" s="582"/>
      <c r="F174" s="582"/>
      <c r="G174" s="657">
        <v>1.26</v>
      </c>
      <c r="H174" s="657"/>
      <c r="I174" s="657">
        <v>1.26</v>
      </c>
      <c r="J174" s="583"/>
      <c r="K174" s="322" t="s">
        <v>133</v>
      </c>
      <c r="L174" s="583"/>
      <c r="M174" s="583"/>
      <c r="N174" s="583"/>
      <c r="O174" s="583"/>
      <c r="P174" s="583"/>
      <c r="Q174" s="583" t="s">
        <v>1319</v>
      </c>
      <c r="R174" s="582"/>
      <c r="S174" s="582"/>
    </row>
    <row r="175" spans="2:19" s="1" customFormat="1" ht="45">
      <c r="B175" s="582">
        <v>40069</v>
      </c>
      <c r="C175" s="663"/>
      <c r="D175" s="600" t="s">
        <v>775</v>
      </c>
      <c r="E175" s="582"/>
      <c r="F175" s="582"/>
      <c r="G175" s="657">
        <v>68.31</v>
      </c>
      <c r="H175" s="657"/>
      <c r="I175" s="657">
        <v>68.31</v>
      </c>
      <c r="J175" s="583"/>
      <c r="K175" s="322" t="s">
        <v>133</v>
      </c>
      <c r="L175" s="583"/>
      <c r="M175" s="583"/>
      <c r="N175" s="583"/>
      <c r="O175" s="583"/>
      <c r="P175" s="583"/>
      <c r="Q175" s="583" t="s">
        <v>1319</v>
      </c>
      <c r="R175" s="582"/>
      <c r="S175" s="582"/>
    </row>
    <row r="176" spans="2:19" s="1" customFormat="1" ht="45">
      <c r="B176" s="582">
        <v>40070</v>
      </c>
      <c r="C176" s="663"/>
      <c r="D176" s="600" t="s">
        <v>776</v>
      </c>
      <c r="E176" s="582">
        <v>1991</v>
      </c>
      <c r="F176" s="582"/>
      <c r="G176" s="657">
        <v>64.12</v>
      </c>
      <c r="H176" s="657"/>
      <c r="I176" s="657">
        <v>64.12</v>
      </c>
      <c r="J176" s="583"/>
      <c r="K176" s="322" t="s">
        <v>133</v>
      </c>
      <c r="L176" s="583"/>
      <c r="M176" s="583"/>
      <c r="N176" s="583"/>
      <c r="O176" s="583"/>
      <c r="P176" s="583"/>
      <c r="Q176" s="583" t="s">
        <v>1319</v>
      </c>
      <c r="R176" s="582"/>
      <c r="S176" s="582"/>
    </row>
    <row r="177" spans="2:19" s="1" customFormat="1" ht="45">
      <c r="B177" s="582">
        <v>40071</v>
      </c>
      <c r="C177" s="663"/>
      <c r="D177" s="600" t="s">
        <v>131</v>
      </c>
      <c r="E177" s="582">
        <v>1988</v>
      </c>
      <c r="F177" s="582"/>
      <c r="G177" s="657">
        <v>56.65</v>
      </c>
      <c r="H177" s="657"/>
      <c r="I177" s="657">
        <v>56.65</v>
      </c>
      <c r="J177" s="583"/>
      <c r="K177" s="322" t="s">
        <v>133</v>
      </c>
      <c r="L177" s="583"/>
      <c r="M177" s="583"/>
      <c r="N177" s="583"/>
      <c r="O177" s="583"/>
      <c r="P177" s="583"/>
      <c r="Q177" s="583" t="s">
        <v>1319</v>
      </c>
      <c r="R177" s="582"/>
      <c r="S177" s="582"/>
    </row>
    <row r="178" spans="2:19" s="1" customFormat="1" ht="45">
      <c r="B178" s="582">
        <v>40072</v>
      </c>
      <c r="C178" s="663"/>
      <c r="D178" s="600" t="s">
        <v>132</v>
      </c>
      <c r="E178" s="582">
        <v>1984</v>
      </c>
      <c r="F178" s="582"/>
      <c r="G178" s="657">
        <v>58.14</v>
      </c>
      <c r="H178" s="657"/>
      <c r="I178" s="657">
        <v>58.14</v>
      </c>
      <c r="J178" s="583"/>
      <c r="K178" s="322" t="s">
        <v>133</v>
      </c>
      <c r="L178" s="583"/>
      <c r="M178" s="583"/>
      <c r="N178" s="583"/>
      <c r="O178" s="583"/>
      <c r="P178" s="583"/>
      <c r="Q178" s="583" t="s">
        <v>1319</v>
      </c>
      <c r="R178" s="582"/>
      <c r="S178" s="582"/>
    </row>
    <row r="179" spans="2:19" s="1" customFormat="1" ht="45">
      <c r="B179" s="582">
        <v>40073</v>
      </c>
      <c r="C179" s="663"/>
      <c r="D179" s="600" t="s">
        <v>776</v>
      </c>
      <c r="E179" s="582">
        <v>1992</v>
      </c>
      <c r="F179" s="582"/>
      <c r="G179" s="657">
        <v>64.12</v>
      </c>
      <c r="H179" s="657"/>
      <c r="I179" s="657">
        <v>64.12</v>
      </c>
      <c r="J179" s="583"/>
      <c r="K179" s="322" t="s">
        <v>133</v>
      </c>
      <c r="L179" s="583"/>
      <c r="M179" s="583"/>
      <c r="N179" s="583"/>
      <c r="O179" s="583"/>
      <c r="P179" s="583"/>
      <c r="Q179" s="583" t="s">
        <v>1319</v>
      </c>
      <c r="R179" s="582"/>
      <c r="S179" s="582"/>
    </row>
    <row r="180" spans="2:19" s="52" customFormat="1" ht="60" hidden="1">
      <c r="B180" s="573">
        <v>40074</v>
      </c>
      <c r="C180" s="574"/>
      <c r="D180" s="578" t="s">
        <v>989</v>
      </c>
      <c r="E180" s="573">
        <v>1971</v>
      </c>
      <c r="F180" s="573"/>
      <c r="G180" s="679">
        <v>260</v>
      </c>
      <c r="H180" s="679"/>
      <c r="I180" s="679"/>
      <c r="J180" s="577"/>
      <c r="K180" s="324" t="s">
        <v>990</v>
      </c>
      <c r="L180" s="577"/>
      <c r="M180" s="577"/>
      <c r="N180" s="577"/>
      <c r="O180" s="577"/>
      <c r="P180" s="577"/>
      <c r="Q180" s="577" t="s">
        <v>991</v>
      </c>
      <c r="R180" s="573"/>
      <c r="S180" s="573"/>
    </row>
    <row r="181" spans="2:19" s="52" customFormat="1" ht="45" hidden="1">
      <c r="B181" s="573">
        <v>40047</v>
      </c>
      <c r="C181" s="574"/>
      <c r="D181" s="575" t="s">
        <v>808</v>
      </c>
      <c r="E181" s="573">
        <v>2004</v>
      </c>
      <c r="F181" s="573" t="s">
        <v>995</v>
      </c>
      <c r="G181" s="679">
        <v>249.8</v>
      </c>
      <c r="H181" s="679"/>
      <c r="I181" s="679"/>
      <c r="J181" s="580"/>
      <c r="K181" s="632" t="s">
        <v>751</v>
      </c>
      <c r="L181" s="580"/>
      <c r="M181" s="580"/>
      <c r="N181" s="580"/>
      <c r="O181" s="636"/>
      <c r="P181" s="636"/>
      <c r="Q181" s="577" t="s">
        <v>1214</v>
      </c>
      <c r="R181" s="573"/>
      <c r="S181" s="573"/>
    </row>
    <row r="182" spans="2:19" s="52" customFormat="1" ht="45" hidden="1">
      <c r="B182" s="573">
        <v>40060</v>
      </c>
      <c r="C182" s="574"/>
      <c r="D182" s="575" t="s">
        <v>760</v>
      </c>
      <c r="E182" s="573" t="s">
        <v>761</v>
      </c>
      <c r="F182" s="573"/>
      <c r="G182" s="679">
        <v>1751.8</v>
      </c>
      <c r="H182" s="679"/>
      <c r="I182" s="679"/>
      <c r="J182" s="577"/>
      <c r="K182" s="324" t="s">
        <v>1061</v>
      </c>
      <c r="L182" s="577"/>
      <c r="M182" s="577"/>
      <c r="N182" s="577"/>
      <c r="O182" s="577"/>
      <c r="P182" s="577"/>
      <c r="Q182" s="577" t="s">
        <v>1298</v>
      </c>
      <c r="R182" s="324" t="s">
        <v>1138</v>
      </c>
      <c r="S182" s="324" t="s">
        <v>65</v>
      </c>
    </row>
    <row r="183" spans="2:19" s="52" customFormat="1" ht="45" hidden="1">
      <c r="B183" s="573">
        <v>40050</v>
      </c>
      <c r="C183" s="574"/>
      <c r="D183" s="575" t="s">
        <v>691</v>
      </c>
      <c r="E183" s="573">
        <v>2006</v>
      </c>
      <c r="F183" s="573" t="s">
        <v>689</v>
      </c>
      <c r="G183" s="679">
        <v>161.67</v>
      </c>
      <c r="H183" s="679"/>
      <c r="I183" s="679"/>
      <c r="J183" s="576"/>
      <c r="K183" s="573"/>
      <c r="L183" s="576"/>
      <c r="M183" s="576"/>
      <c r="N183" s="576"/>
      <c r="O183" s="576"/>
      <c r="P183" s="576"/>
      <c r="Q183" s="577" t="s">
        <v>129</v>
      </c>
      <c r="R183" s="573"/>
      <c r="S183" s="573"/>
    </row>
    <row r="184" spans="2:19" s="52" customFormat="1" ht="30" hidden="1">
      <c r="B184" s="573">
        <v>40078</v>
      </c>
      <c r="C184" s="574"/>
      <c r="D184" s="575" t="s">
        <v>267</v>
      </c>
      <c r="E184" s="573" t="s">
        <v>1377</v>
      </c>
      <c r="F184" s="573"/>
      <c r="G184" s="679">
        <v>231.8</v>
      </c>
      <c r="H184" s="679"/>
      <c r="I184" s="679">
        <v>0</v>
      </c>
      <c r="J184" s="577"/>
      <c r="K184" s="324" t="s">
        <v>1378</v>
      </c>
      <c r="L184" s="577"/>
      <c r="M184" s="577"/>
      <c r="N184" s="577"/>
      <c r="O184" s="577"/>
      <c r="P184" s="577"/>
      <c r="Q184" s="577" t="s">
        <v>1000</v>
      </c>
      <c r="R184" s="573"/>
      <c r="S184" s="573"/>
    </row>
    <row r="185" spans="2:19" s="52" customFormat="1" ht="105" hidden="1">
      <c r="B185" s="573">
        <v>40079</v>
      </c>
      <c r="C185" s="574"/>
      <c r="D185" s="578" t="s">
        <v>419</v>
      </c>
      <c r="E185" s="324" t="s">
        <v>1213</v>
      </c>
      <c r="F185" s="573"/>
      <c r="G185" s="679">
        <v>530</v>
      </c>
      <c r="H185" s="679"/>
      <c r="I185" s="679"/>
      <c r="J185" s="577"/>
      <c r="K185" s="324" t="s">
        <v>1480</v>
      </c>
      <c r="L185" s="577"/>
      <c r="M185" s="577"/>
      <c r="N185" s="577"/>
      <c r="O185" s="577"/>
      <c r="P185" s="577"/>
      <c r="Q185" s="577" t="s">
        <v>1337</v>
      </c>
      <c r="R185" s="573"/>
      <c r="S185" s="573"/>
    </row>
    <row r="186" spans="2:19" s="52" customFormat="1" ht="105" hidden="1">
      <c r="B186" s="573">
        <v>40080</v>
      </c>
      <c r="C186" s="574"/>
      <c r="D186" s="578" t="s">
        <v>473</v>
      </c>
      <c r="E186" s="324" t="s">
        <v>1135</v>
      </c>
      <c r="F186" s="573"/>
      <c r="G186" s="679">
        <v>530</v>
      </c>
      <c r="H186" s="679"/>
      <c r="I186" s="679"/>
      <c r="J186" s="577"/>
      <c r="K186" s="324" t="s">
        <v>1056</v>
      </c>
      <c r="L186" s="577"/>
      <c r="M186" s="577"/>
      <c r="N186" s="577"/>
      <c r="O186" s="577"/>
      <c r="P186" s="577"/>
      <c r="Q186" s="577" t="s">
        <v>1361</v>
      </c>
      <c r="R186" s="573"/>
      <c r="S186" s="573"/>
    </row>
    <row r="187" spans="2:19" s="52" customFormat="1" ht="105" hidden="1">
      <c r="B187" s="573">
        <v>40081</v>
      </c>
      <c r="C187" s="574"/>
      <c r="D187" s="578" t="s">
        <v>1057</v>
      </c>
      <c r="E187" s="324" t="s">
        <v>934</v>
      </c>
      <c r="F187" s="573"/>
      <c r="G187" s="679">
        <v>530</v>
      </c>
      <c r="H187" s="679"/>
      <c r="I187" s="679"/>
      <c r="J187" s="577"/>
      <c r="K187" s="324" t="s">
        <v>766</v>
      </c>
      <c r="L187" s="577"/>
      <c r="M187" s="577"/>
      <c r="N187" s="577"/>
      <c r="O187" s="577"/>
      <c r="P187" s="577"/>
      <c r="Q187" s="577" t="s">
        <v>1360</v>
      </c>
      <c r="R187" s="573"/>
      <c r="S187" s="573"/>
    </row>
    <row r="188" spans="2:19" s="52" customFormat="1" ht="105" hidden="1">
      <c r="B188" s="573">
        <v>40082</v>
      </c>
      <c r="C188" s="574"/>
      <c r="D188" s="578" t="s">
        <v>1072</v>
      </c>
      <c r="E188" s="324" t="s">
        <v>1073</v>
      </c>
      <c r="F188" s="573"/>
      <c r="G188" s="679">
        <v>530</v>
      </c>
      <c r="H188" s="679"/>
      <c r="I188" s="679"/>
      <c r="J188" s="577"/>
      <c r="K188" s="324" t="s">
        <v>287</v>
      </c>
      <c r="L188" s="577"/>
      <c r="M188" s="577"/>
      <c r="N188" s="577"/>
      <c r="O188" s="577"/>
      <c r="P188" s="577"/>
      <c r="Q188" s="577" t="s">
        <v>1362</v>
      </c>
      <c r="R188" s="573"/>
      <c r="S188" s="573"/>
    </row>
    <row r="189" spans="2:19" s="52" customFormat="1" ht="90" hidden="1">
      <c r="B189" s="573">
        <v>40083</v>
      </c>
      <c r="C189" s="574"/>
      <c r="D189" s="609" t="s">
        <v>522</v>
      </c>
      <c r="E189" s="324" t="s">
        <v>523</v>
      </c>
      <c r="F189" s="573"/>
      <c r="G189" s="679">
        <v>521</v>
      </c>
      <c r="H189" s="679"/>
      <c r="I189" s="679"/>
      <c r="J189" s="577"/>
      <c r="K189" s="324" t="s">
        <v>472</v>
      </c>
      <c r="L189" s="577"/>
      <c r="M189" s="577"/>
      <c r="N189" s="577"/>
      <c r="O189" s="577"/>
      <c r="P189" s="577"/>
      <c r="Q189" s="580" t="s">
        <v>813</v>
      </c>
      <c r="R189" s="573"/>
      <c r="S189" s="573"/>
    </row>
    <row r="190" spans="2:19" s="52" customFormat="1" ht="60" hidden="1">
      <c r="B190" s="573">
        <v>40085</v>
      </c>
      <c r="C190" s="574"/>
      <c r="D190" s="609" t="s">
        <v>756</v>
      </c>
      <c r="E190" s="324" t="s">
        <v>757</v>
      </c>
      <c r="F190" s="573"/>
      <c r="G190" s="679">
        <v>1634.5</v>
      </c>
      <c r="H190" s="679"/>
      <c r="I190" s="679">
        <v>0</v>
      </c>
      <c r="J190" s="580"/>
      <c r="K190" s="632" t="s">
        <v>290</v>
      </c>
      <c r="L190" s="580"/>
      <c r="M190" s="580"/>
      <c r="N190" s="580"/>
      <c r="O190" s="580"/>
      <c r="P190" s="580"/>
      <c r="Q190" s="580" t="s">
        <v>755</v>
      </c>
      <c r="R190" s="573"/>
      <c r="S190" s="573"/>
    </row>
    <row r="191" spans="2:19" s="52" customFormat="1" ht="60" hidden="1">
      <c r="B191" s="573">
        <v>40086</v>
      </c>
      <c r="C191" s="574"/>
      <c r="D191" s="609" t="s">
        <v>929</v>
      </c>
      <c r="E191" s="324" t="s">
        <v>384</v>
      </c>
      <c r="F191" s="573"/>
      <c r="G191" s="679">
        <v>317.2</v>
      </c>
      <c r="H191" s="679"/>
      <c r="I191" s="679">
        <v>0</v>
      </c>
      <c r="J191" s="577"/>
      <c r="K191" s="324" t="s">
        <v>290</v>
      </c>
      <c r="L191" s="577"/>
      <c r="M191" s="577"/>
      <c r="N191" s="577"/>
      <c r="O191" s="577"/>
      <c r="P191" s="577"/>
      <c r="Q191" s="580" t="s">
        <v>385</v>
      </c>
      <c r="R191" s="573"/>
      <c r="S191" s="573"/>
    </row>
    <row r="192" spans="2:19" s="52" customFormat="1" ht="105" hidden="1">
      <c r="B192" s="593">
        <v>40088</v>
      </c>
      <c r="C192" s="594"/>
      <c r="D192" s="609" t="s">
        <v>2075</v>
      </c>
      <c r="E192" s="325">
        <v>1998</v>
      </c>
      <c r="F192" s="593"/>
      <c r="G192" s="681">
        <v>153.269</v>
      </c>
      <c r="H192" s="681"/>
      <c r="I192" s="681">
        <v>0</v>
      </c>
      <c r="J192" s="664" t="s">
        <v>2098</v>
      </c>
      <c r="K192" s="634" t="s">
        <v>747</v>
      </c>
      <c r="L192" s="633"/>
      <c r="M192" s="633"/>
      <c r="N192" s="633"/>
      <c r="O192" s="597"/>
      <c r="P192" s="597"/>
      <c r="Q192" s="633" t="s">
        <v>3105</v>
      </c>
      <c r="R192" s="573"/>
      <c r="S192" s="573"/>
    </row>
    <row r="193" spans="2:19" s="1" customFormat="1" ht="147.75" hidden="1">
      <c r="B193" s="593">
        <v>40102</v>
      </c>
      <c r="C193" s="594"/>
      <c r="D193" s="609" t="s">
        <v>1764</v>
      </c>
      <c r="E193" s="325">
        <v>2009</v>
      </c>
      <c r="F193" s="593" t="s">
        <v>1320</v>
      </c>
      <c r="G193" s="681">
        <v>315.8</v>
      </c>
      <c r="H193" s="681"/>
      <c r="I193" s="681">
        <v>60.152</v>
      </c>
      <c r="J193" s="635">
        <v>41005</v>
      </c>
      <c r="K193" s="325" t="s">
        <v>1274</v>
      </c>
      <c r="L193" s="635">
        <v>41360</v>
      </c>
      <c r="M193" s="665" t="s">
        <v>13</v>
      </c>
      <c r="N193" s="665"/>
      <c r="O193" s="597"/>
      <c r="P193" s="597"/>
      <c r="Q193" s="633" t="s">
        <v>3106</v>
      </c>
      <c r="R193" s="325" t="s">
        <v>1818</v>
      </c>
      <c r="S193" s="325" t="s">
        <v>1819</v>
      </c>
    </row>
    <row r="194" spans="2:19" s="52" customFormat="1" ht="30" hidden="1">
      <c r="B194" s="573">
        <v>40043</v>
      </c>
      <c r="C194" s="574"/>
      <c r="D194" s="575" t="s">
        <v>910</v>
      </c>
      <c r="E194" s="573">
        <v>2003</v>
      </c>
      <c r="F194" s="573" t="s">
        <v>810</v>
      </c>
      <c r="G194" s="679">
        <v>180.6</v>
      </c>
      <c r="H194" s="679"/>
      <c r="I194" s="679">
        <v>0</v>
      </c>
      <c r="J194" s="577"/>
      <c r="K194" s="324" t="s">
        <v>1588</v>
      </c>
      <c r="L194" s="577"/>
      <c r="M194" s="577"/>
      <c r="N194" s="577"/>
      <c r="O194" s="577"/>
      <c r="P194" s="577"/>
      <c r="Q194" s="577" t="s">
        <v>1589</v>
      </c>
      <c r="R194" s="324" t="s">
        <v>1209</v>
      </c>
      <c r="S194" s="573" t="s">
        <v>227</v>
      </c>
    </row>
    <row r="195" spans="2:19" s="97" customFormat="1" ht="74.25" hidden="1">
      <c r="B195" s="573">
        <v>40107</v>
      </c>
      <c r="C195" s="627"/>
      <c r="D195" s="324" t="s">
        <v>250</v>
      </c>
      <c r="E195" s="324" t="s">
        <v>251</v>
      </c>
      <c r="F195" s="573"/>
      <c r="G195" s="679">
        <v>1192.518</v>
      </c>
      <c r="H195" s="679"/>
      <c r="I195" s="679">
        <v>994.238</v>
      </c>
      <c r="J195" s="632"/>
      <c r="K195" s="632" t="s">
        <v>3107</v>
      </c>
      <c r="L195" s="632"/>
      <c r="M195" s="632"/>
      <c r="N195" s="632"/>
      <c r="O195" s="324"/>
      <c r="P195" s="324"/>
      <c r="Q195" s="632" t="s">
        <v>710</v>
      </c>
      <c r="R195" s="573"/>
      <c r="S195" s="573"/>
    </row>
    <row r="196" spans="2:19" s="97" customFormat="1" ht="74.25" hidden="1">
      <c r="B196" s="573">
        <v>40108</v>
      </c>
      <c r="C196" s="627"/>
      <c r="D196" s="324" t="s">
        <v>250</v>
      </c>
      <c r="E196" s="324" t="s">
        <v>252</v>
      </c>
      <c r="F196" s="573"/>
      <c r="G196" s="679">
        <v>1192.518</v>
      </c>
      <c r="H196" s="679"/>
      <c r="I196" s="679">
        <v>994.238</v>
      </c>
      <c r="J196" s="632"/>
      <c r="K196" s="632" t="s">
        <v>3107</v>
      </c>
      <c r="L196" s="632"/>
      <c r="M196" s="632"/>
      <c r="N196" s="632"/>
      <c r="O196" s="324"/>
      <c r="P196" s="324"/>
      <c r="Q196" s="632" t="s">
        <v>1234</v>
      </c>
      <c r="R196" s="573"/>
      <c r="S196" s="573"/>
    </row>
    <row r="197" spans="2:19" s="178" customFormat="1" ht="75" hidden="1">
      <c r="B197" s="573">
        <v>40055</v>
      </c>
      <c r="C197" s="574"/>
      <c r="D197" s="578" t="s">
        <v>1011</v>
      </c>
      <c r="E197" s="324" t="s">
        <v>1012</v>
      </c>
      <c r="F197" s="573" t="s">
        <v>536</v>
      </c>
      <c r="G197" s="679">
        <v>144</v>
      </c>
      <c r="H197" s="679"/>
      <c r="I197" s="679">
        <v>32.9</v>
      </c>
      <c r="J197" s="577"/>
      <c r="K197" s="324" t="s">
        <v>807</v>
      </c>
      <c r="L197" s="577"/>
      <c r="M197" s="577"/>
      <c r="N197" s="577"/>
      <c r="O197" s="577"/>
      <c r="P197" s="577"/>
      <c r="Q197" s="580" t="s">
        <v>1331</v>
      </c>
      <c r="R197" s="573"/>
      <c r="S197" s="573"/>
    </row>
    <row r="198" spans="2:19" s="178" customFormat="1" ht="75" hidden="1">
      <c r="B198" s="573">
        <v>40005</v>
      </c>
      <c r="C198" s="574"/>
      <c r="D198" s="578" t="s">
        <v>1014</v>
      </c>
      <c r="E198" s="324" t="s">
        <v>1015</v>
      </c>
      <c r="F198" s="573" t="s">
        <v>1606</v>
      </c>
      <c r="G198" s="679">
        <v>673.2</v>
      </c>
      <c r="H198" s="679"/>
      <c r="I198" s="679">
        <v>521.7</v>
      </c>
      <c r="J198" s="577"/>
      <c r="K198" s="324" t="s">
        <v>1013</v>
      </c>
      <c r="L198" s="577"/>
      <c r="M198" s="577"/>
      <c r="N198" s="577"/>
      <c r="O198" s="577"/>
      <c r="P198" s="577"/>
      <c r="Q198" s="580" t="s">
        <v>1175</v>
      </c>
      <c r="R198" s="573"/>
      <c r="S198" s="573"/>
    </row>
    <row r="199" spans="2:19" s="301" customFormat="1" ht="45" hidden="1">
      <c r="B199" s="593">
        <v>40054</v>
      </c>
      <c r="C199" s="594"/>
      <c r="D199" s="614" t="s">
        <v>347</v>
      </c>
      <c r="E199" s="593" t="s">
        <v>708</v>
      </c>
      <c r="F199" s="593" t="s">
        <v>709</v>
      </c>
      <c r="G199" s="681">
        <v>171.36</v>
      </c>
      <c r="H199" s="694"/>
      <c r="I199" s="694"/>
      <c r="J199" s="597"/>
      <c r="K199" s="325" t="s">
        <v>388</v>
      </c>
      <c r="L199" s="597"/>
      <c r="M199" s="597"/>
      <c r="N199" s="597"/>
      <c r="O199" s="596"/>
      <c r="P199" s="620">
        <v>41145</v>
      </c>
      <c r="Q199" s="597" t="s">
        <v>2020</v>
      </c>
      <c r="R199" s="593"/>
      <c r="S199" s="593"/>
    </row>
    <row r="200" spans="2:19" s="26" customFormat="1" ht="58.5" hidden="1">
      <c r="B200" s="573">
        <v>40048</v>
      </c>
      <c r="C200" s="574"/>
      <c r="D200" s="578" t="s">
        <v>525</v>
      </c>
      <c r="E200" s="573">
        <v>2004</v>
      </c>
      <c r="F200" s="573" t="s">
        <v>996</v>
      </c>
      <c r="G200" s="679">
        <v>331.09</v>
      </c>
      <c r="H200" s="679"/>
      <c r="I200" s="679"/>
      <c r="J200" s="576"/>
      <c r="K200" s="573"/>
      <c r="L200" s="576"/>
      <c r="M200" s="576"/>
      <c r="N200" s="576"/>
      <c r="O200" s="576"/>
      <c r="P200" s="576"/>
      <c r="Q200" s="580" t="s">
        <v>3108</v>
      </c>
      <c r="R200" s="573"/>
      <c r="S200" s="582"/>
    </row>
    <row r="201" spans="2:19" s="301" customFormat="1" ht="75" hidden="1">
      <c r="B201" s="593">
        <v>40124</v>
      </c>
      <c r="C201" s="627"/>
      <c r="D201" s="325" t="s">
        <v>1783</v>
      </c>
      <c r="E201" s="325" t="s">
        <v>1784</v>
      </c>
      <c r="F201" s="593"/>
      <c r="G201" s="681">
        <v>1006.848</v>
      </c>
      <c r="H201" s="681"/>
      <c r="I201" s="681">
        <v>0</v>
      </c>
      <c r="J201" s="634"/>
      <c r="K201" s="634" t="s">
        <v>3109</v>
      </c>
      <c r="L201" s="634"/>
      <c r="M201" s="634"/>
      <c r="N201" s="634"/>
      <c r="O201" s="593" t="s">
        <v>1785</v>
      </c>
      <c r="P201" s="593"/>
      <c r="Q201" s="325" t="s">
        <v>2034</v>
      </c>
      <c r="R201" s="593"/>
      <c r="S201" s="593"/>
    </row>
    <row r="202" spans="2:19" s="301" customFormat="1" ht="75" hidden="1">
      <c r="B202" s="593">
        <v>40125</v>
      </c>
      <c r="C202" s="627"/>
      <c r="D202" s="325" t="s">
        <v>1786</v>
      </c>
      <c r="E202" s="325" t="s">
        <v>1787</v>
      </c>
      <c r="F202" s="593"/>
      <c r="G202" s="681">
        <v>466.433</v>
      </c>
      <c r="H202" s="681"/>
      <c r="I202" s="681">
        <v>0</v>
      </c>
      <c r="J202" s="325"/>
      <c r="K202" s="325" t="s">
        <v>3110</v>
      </c>
      <c r="L202" s="325"/>
      <c r="M202" s="325"/>
      <c r="N202" s="325"/>
      <c r="O202" s="593" t="s">
        <v>1785</v>
      </c>
      <c r="P202" s="593"/>
      <c r="Q202" s="325" t="s">
        <v>2035</v>
      </c>
      <c r="R202" s="593"/>
      <c r="S202" s="593"/>
    </row>
    <row r="203" spans="1:19" s="225" customFormat="1" ht="120" hidden="1">
      <c r="A203" s="226"/>
      <c r="B203" s="593">
        <v>40032</v>
      </c>
      <c r="C203" s="627"/>
      <c r="D203" s="634" t="s">
        <v>3101</v>
      </c>
      <c r="E203" s="325" t="s">
        <v>1842</v>
      </c>
      <c r="F203" s="593" t="s">
        <v>1131</v>
      </c>
      <c r="G203" s="681">
        <v>383.45</v>
      </c>
      <c r="H203" s="681"/>
      <c r="I203" s="682" t="s">
        <v>3102</v>
      </c>
      <c r="J203" s="596"/>
      <c r="K203" s="325"/>
      <c r="L203" s="596"/>
      <c r="M203" s="596"/>
      <c r="N203" s="596"/>
      <c r="O203" s="596"/>
      <c r="P203" s="596"/>
      <c r="Q203" s="325" t="s">
        <v>1845</v>
      </c>
      <c r="R203" s="593"/>
      <c r="S203" s="593"/>
    </row>
    <row r="204" spans="1:19" s="225" customFormat="1" ht="120" hidden="1">
      <c r="A204" s="226"/>
      <c r="B204" s="593">
        <v>40033</v>
      </c>
      <c r="C204" s="627"/>
      <c r="D204" s="634" t="s">
        <v>3101</v>
      </c>
      <c r="E204" s="325" t="s">
        <v>1843</v>
      </c>
      <c r="F204" s="593" t="s">
        <v>1132</v>
      </c>
      <c r="G204" s="681">
        <v>658.35</v>
      </c>
      <c r="H204" s="681"/>
      <c r="I204" s="682" t="s">
        <v>3103</v>
      </c>
      <c r="J204" s="596"/>
      <c r="K204" s="325"/>
      <c r="L204" s="596"/>
      <c r="M204" s="596"/>
      <c r="N204" s="596"/>
      <c r="O204" s="596"/>
      <c r="P204" s="596"/>
      <c r="Q204" s="325" t="s">
        <v>1846</v>
      </c>
      <c r="R204" s="593"/>
      <c r="S204" s="593"/>
    </row>
    <row r="205" spans="1:19" s="225" customFormat="1" ht="135" hidden="1">
      <c r="A205" s="226"/>
      <c r="B205" s="593">
        <v>40058</v>
      </c>
      <c r="C205" s="627"/>
      <c r="D205" s="660" t="s">
        <v>392</v>
      </c>
      <c r="E205" s="325" t="s">
        <v>1844</v>
      </c>
      <c r="F205" s="660" t="s">
        <v>1346</v>
      </c>
      <c r="G205" s="681">
        <v>737</v>
      </c>
      <c r="H205" s="694"/>
      <c r="I205" s="695" t="s">
        <v>3104</v>
      </c>
      <c r="J205" s="596"/>
      <c r="K205" s="325"/>
      <c r="L205" s="596"/>
      <c r="M205" s="596"/>
      <c r="N205" s="596"/>
      <c r="O205" s="596"/>
      <c r="P205" s="596"/>
      <c r="Q205" s="325" t="s">
        <v>1846</v>
      </c>
      <c r="R205" s="593"/>
      <c r="S205" s="593"/>
    </row>
    <row r="206" spans="1:19" s="225" customFormat="1" ht="165" hidden="1">
      <c r="A206" s="281"/>
      <c r="B206" s="593">
        <v>40055</v>
      </c>
      <c r="C206" s="627"/>
      <c r="D206" s="325" t="s">
        <v>1297</v>
      </c>
      <c r="E206" s="325" t="s">
        <v>1937</v>
      </c>
      <c r="F206" s="593" t="s">
        <v>1938</v>
      </c>
      <c r="G206" s="681">
        <v>339.25</v>
      </c>
      <c r="H206" s="681"/>
      <c r="I206" s="682" t="s">
        <v>3092</v>
      </c>
      <c r="J206" s="596"/>
      <c r="K206" s="593"/>
      <c r="L206" s="596"/>
      <c r="M206" s="596"/>
      <c r="N206" s="596"/>
      <c r="O206" s="596"/>
      <c r="P206" s="596"/>
      <c r="Q206" s="597" t="s">
        <v>1939</v>
      </c>
      <c r="R206" s="593"/>
      <c r="S206" s="593"/>
    </row>
    <row r="207" spans="1:19" s="225" customFormat="1" ht="120" hidden="1">
      <c r="A207" s="226"/>
      <c r="B207" s="593">
        <v>40021</v>
      </c>
      <c r="C207" s="627"/>
      <c r="D207" s="660" t="s">
        <v>67</v>
      </c>
      <c r="E207" s="325" t="s">
        <v>1971</v>
      </c>
      <c r="F207" s="593" t="s">
        <v>69</v>
      </c>
      <c r="G207" s="681">
        <v>190.32</v>
      </c>
      <c r="H207" s="681"/>
      <c r="I207" s="682" t="s">
        <v>3098</v>
      </c>
      <c r="J207" s="596"/>
      <c r="K207" s="593"/>
      <c r="L207" s="596"/>
      <c r="M207" s="596"/>
      <c r="N207" s="596"/>
      <c r="O207" s="596"/>
      <c r="P207" s="596"/>
      <c r="Q207" s="597" t="s">
        <v>1993</v>
      </c>
      <c r="R207" s="593"/>
      <c r="S207" s="593"/>
    </row>
    <row r="208" spans="1:19" s="225" customFormat="1" ht="75" hidden="1">
      <c r="A208" s="226"/>
      <c r="B208" s="593">
        <v>40050</v>
      </c>
      <c r="C208" s="594"/>
      <c r="D208" s="614" t="s">
        <v>1281</v>
      </c>
      <c r="E208" s="325" t="s">
        <v>1995</v>
      </c>
      <c r="F208" s="593" t="s">
        <v>1501</v>
      </c>
      <c r="G208" s="681">
        <v>161.67</v>
      </c>
      <c r="H208" s="681"/>
      <c r="I208" s="681">
        <v>0</v>
      </c>
      <c r="J208" s="596"/>
      <c r="K208" s="593"/>
      <c r="L208" s="596"/>
      <c r="M208" s="596"/>
      <c r="N208" s="596"/>
      <c r="O208" s="596"/>
      <c r="P208" s="596"/>
      <c r="Q208" s="597" t="s">
        <v>2016</v>
      </c>
      <c r="R208" s="593"/>
      <c r="S208" s="593"/>
    </row>
    <row r="209" spans="1:19" s="225" customFormat="1" ht="90" hidden="1">
      <c r="A209" s="287">
        <v>9</v>
      </c>
      <c r="B209" s="593">
        <v>40051</v>
      </c>
      <c r="C209" s="594"/>
      <c r="D209" s="595" t="s">
        <v>645</v>
      </c>
      <c r="E209" s="325" t="s">
        <v>1996</v>
      </c>
      <c r="F209" s="593" t="s">
        <v>998</v>
      </c>
      <c r="G209" s="681">
        <v>164</v>
      </c>
      <c r="H209" s="681"/>
      <c r="I209" s="681">
        <v>0</v>
      </c>
      <c r="J209" s="596"/>
      <c r="K209" s="593"/>
      <c r="L209" s="596"/>
      <c r="M209" s="596"/>
      <c r="N209" s="596"/>
      <c r="O209" s="596"/>
      <c r="P209" s="596"/>
      <c r="Q209" s="597" t="s">
        <v>2017</v>
      </c>
      <c r="R209" s="593"/>
      <c r="S209" s="593"/>
    </row>
    <row r="210" spans="1:19" s="225" customFormat="1" ht="120" hidden="1">
      <c r="A210" s="287"/>
      <c r="B210" s="593">
        <v>40006</v>
      </c>
      <c r="C210" s="594"/>
      <c r="D210" s="595" t="s">
        <v>94</v>
      </c>
      <c r="E210" s="325" t="s">
        <v>1998</v>
      </c>
      <c r="F210" s="593" t="s">
        <v>1607</v>
      </c>
      <c r="G210" s="681">
        <v>612</v>
      </c>
      <c r="H210" s="681"/>
      <c r="I210" s="682" t="s">
        <v>3091</v>
      </c>
      <c r="J210" s="596"/>
      <c r="K210" s="593" t="s">
        <v>1041</v>
      </c>
      <c r="L210" s="596"/>
      <c r="M210" s="596"/>
      <c r="N210" s="596"/>
      <c r="O210" s="596"/>
      <c r="P210" s="596"/>
      <c r="Q210" s="597" t="s">
        <v>2018</v>
      </c>
      <c r="R210" s="593"/>
      <c r="S210" s="593"/>
    </row>
    <row r="211" spans="2:19" s="288" customFormat="1" ht="75" hidden="1">
      <c r="B211" s="325">
        <v>40127</v>
      </c>
      <c r="C211" s="627"/>
      <c r="D211" s="325" t="s">
        <v>1989</v>
      </c>
      <c r="E211" s="325" t="s">
        <v>1990</v>
      </c>
      <c r="F211" s="325" t="s">
        <v>1991</v>
      </c>
      <c r="G211" s="682">
        <v>683.35</v>
      </c>
      <c r="H211" s="682"/>
      <c r="I211" s="682">
        <v>0</v>
      </c>
      <c r="J211" s="325"/>
      <c r="K211" s="325" t="s">
        <v>3111</v>
      </c>
      <c r="L211" s="325"/>
      <c r="M211" s="325"/>
      <c r="N211" s="325"/>
      <c r="O211" s="325"/>
      <c r="P211" s="325"/>
      <c r="Q211" s="325" t="s">
        <v>2019</v>
      </c>
      <c r="R211" s="325"/>
      <c r="S211" s="325"/>
    </row>
    <row r="212" spans="1:19" s="1" customFormat="1" ht="105" hidden="1">
      <c r="A212" s="38">
        <v>7</v>
      </c>
      <c r="B212" s="593">
        <v>40049</v>
      </c>
      <c r="C212" s="594"/>
      <c r="D212" s="614" t="s">
        <v>239</v>
      </c>
      <c r="E212" s="593">
        <v>2006</v>
      </c>
      <c r="F212" s="651" t="s">
        <v>997</v>
      </c>
      <c r="G212" s="681">
        <v>334.05</v>
      </c>
      <c r="H212" s="681"/>
      <c r="I212" s="681"/>
      <c r="J212" s="596"/>
      <c r="K212" s="325" t="s">
        <v>2030</v>
      </c>
      <c r="L212" s="596"/>
      <c r="M212" s="596"/>
      <c r="N212" s="596"/>
      <c r="O212" s="596"/>
      <c r="P212" s="620"/>
      <c r="Q212" s="633" t="s">
        <v>3112</v>
      </c>
      <c r="R212" s="582"/>
      <c r="S212" s="582"/>
    </row>
    <row r="213" spans="1:19" s="225" customFormat="1" ht="90" hidden="1">
      <c r="A213" s="304"/>
      <c r="B213" s="593">
        <v>40085</v>
      </c>
      <c r="C213" s="594"/>
      <c r="D213" s="609" t="s">
        <v>646</v>
      </c>
      <c r="E213" s="325" t="s">
        <v>643</v>
      </c>
      <c r="F213" s="593" t="s">
        <v>644</v>
      </c>
      <c r="G213" s="681">
        <v>1634.5</v>
      </c>
      <c r="H213" s="681"/>
      <c r="I213" s="681">
        <v>0</v>
      </c>
      <c r="J213" s="633"/>
      <c r="K213" s="634" t="s">
        <v>2031</v>
      </c>
      <c r="L213" s="633"/>
      <c r="M213" s="633"/>
      <c r="N213" s="633"/>
      <c r="O213" s="597"/>
      <c r="P213" s="635">
        <v>41794</v>
      </c>
      <c r="Q213" s="633" t="s">
        <v>2055</v>
      </c>
      <c r="R213" s="325"/>
      <c r="S213" s="593"/>
    </row>
    <row r="214" spans="1:19" s="225" customFormat="1" ht="120" hidden="1">
      <c r="A214" s="304"/>
      <c r="B214" s="593">
        <v>40131</v>
      </c>
      <c r="C214" s="594"/>
      <c r="D214" s="609" t="s">
        <v>2042</v>
      </c>
      <c r="E214" s="325" t="s">
        <v>2043</v>
      </c>
      <c r="F214" s="325" t="s">
        <v>2056</v>
      </c>
      <c r="G214" s="681">
        <v>340.4</v>
      </c>
      <c r="H214" s="681"/>
      <c r="I214" s="681">
        <v>0</v>
      </c>
      <c r="J214" s="633"/>
      <c r="K214" s="634" t="s">
        <v>2046</v>
      </c>
      <c r="L214" s="633"/>
      <c r="M214" s="633"/>
      <c r="N214" s="633"/>
      <c r="O214" s="597"/>
      <c r="P214" s="635"/>
      <c r="Q214" s="633" t="s">
        <v>2058</v>
      </c>
      <c r="R214" s="593"/>
      <c r="S214" s="593"/>
    </row>
    <row r="215" spans="1:19" s="225" customFormat="1" ht="120" hidden="1">
      <c r="A215" s="304"/>
      <c r="B215" s="593">
        <v>40132</v>
      </c>
      <c r="C215" s="594"/>
      <c r="D215" s="609" t="s">
        <v>2044</v>
      </c>
      <c r="E215" s="325" t="s">
        <v>2045</v>
      </c>
      <c r="F215" s="593"/>
      <c r="G215" s="681">
        <v>302.3304</v>
      </c>
      <c r="H215" s="681"/>
      <c r="I215" s="681">
        <v>0</v>
      </c>
      <c r="J215" s="633"/>
      <c r="K215" s="634" t="s">
        <v>2047</v>
      </c>
      <c r="L215" s="633"/>
      <c r="M215" s="633"/>
      <c r="N215" s="633"/>
      <c r="O215" s="597"/>
      <c r="P215" s="635"/>
      <c r="Q215" s="633" t="s">
        <v>2059</v>
      </c>
      <c r="R215" s="593"/>
      <c r="S215" s="593"/>
    </row>
    <row r="216" spans="1:19" s="225" customFormat="1" ht="120" hidden="1">
      <c r="A216" s="287"/>
      <c r="B216" s="593">
        <v>40111</v>
      </c>
      <c r="C216" s="594"/>
      <c r="D216" s="614" t="s">
        <v>2053</v>
      </c>
      <c r="E216" s="325" t="s">
        <v>2051</v>
      </c>
      <c r="F216" s="593"/>
      <c r="G216" s="681">
        <v>35.52</v>
      </c>
      <c r="H216" s="681"/>
      <c r="I216" s="681">
        <v>0</v>
      </c>
      <c r="J216" s="596"/>
      <c r="K216" s="593"/>
      <c r="L216" s="596"/>
      <c r="M216" s="596"/>
      <c r="N216" s="596"/>
      <c r="O216" s="596"/>
      <c r="P216" s="620">
        <v>42124</v>
      </c>
      <c r="Q216" s="597" t="s">
        <v>2054</v>
      </c>
      <c r="R216" s="593"/>
      <c r="S216" s="593"/>
    </row>
    <row r="217" spans="1:19" s="1" customFormat="1" ht="135">
      <c r="A217" s="39"/>
      <c r="B217" s="582">
        <v>40133</v>
      </c>
      <c r="C217" s="663">
        <v>100000001510251</v>
      </c>
      <c r="D217" s="604" t="s">
        <v>2064</v>
      </c>
      <c r="E217" s="322" t="s">
        <v>3113</v>
      </c>
      <c r="F217" s="322" t="s">
        <v>2065</v>
      </c>
      <c r="G217" s="657">
        <v>383.724</v>
      </c>
      <c r="H217" s="657"/>
      <c r="I217" s="657">
        <v>0</v>
      </c>
      <c r="J217" s="584"/>
      <c r="K217" s="322" t="s">
        <v>2066</v>
      </c>
      <c r="L217" s="584"/>
      <c r="M217" s="584"/>
      <c r="N217" s="584"/>
      <c r="O217" s="584"/>
      <c r="P217" s="666"/>
      <c r="Q217" s="583" t="s">
        <v>2067</v>
      </c>
      <c r="R217" s="582"/>
      <c r="S217" s="582"/>
    </row>
    <row r="218" spans="2:19" ht="255">
      <c r="B218" s="549">
        <v>40135</v>
      </c>
      <c r="C218" s="550"/>
      <c r="D218" s="551" t="s">
        <v>2357</v>
      </c>
      <c r="E218" s="551" t="s">
        <v>2248</v>
      </c>
      <c r="F218" s="549" t="s">
        <v>2250</v>
      </c>
      <c r="G218" s="678">
        <v>1285.1</v>
      </c>
      <c r="H218" s="678"/>
      <c r="I218" s="678">
        <v>1285.1</v>
      </c>
      <c r="J218" s="667">
        <v>42900</v>
      </c>
      <c r="K218" s="322" t="s">
        <v>2355</v>
      </c>
      <c r="L218" s="549"/>
      <c r="M218" s="549"/>
      <c r="N218" s="549"/>
      <c r="O218" s="549"/>
      <c r="P218" s="549"/>
      <c r="Q218" s="549" t="s">
        <v>2356</v>
      </c>
      <c r="R218" s="549"/>
      <c r="S218" s="549"/>
    </row>
    <row r="219" spans="2:19" ht="165">
      <c r="B219" s="552">
        <v>40136</v>
      </c>
      <c r="C219" s="553"/>
      <c r="D219" s="554" t="s">
        <v>2257</v>
      </c>
      <c r="E219" s="554" t="s">
        <v>2258</v>
      </c>
      <c r="F219" s="552" t="s">
        <v>2251</v>
      </c>
      <c r="G219" s="698">
        <f>198800+25000</f>
        <v>223800</v>
      </c>
      <c r="H219" s="698"/>
      <c r="I219" s="698">
        <v>0</v>
      </c>
      <c r="J219" s="552"/>
      <c r="K219" s="552"/>
      <c r="L219" s="668">
        <v>43067</v>
      </c>
      <c r="M219" s="554" t="s">
        <v>2268</v>
      </c>
      <c r="N219" s="554"/>
      <c r="O219" s="554"/>
      <c r="P219" s="552"/>
      <c r="Q219" s="552" t="s">
        <v>2252</v>
      </c>
      <c r="R219" s="549"/>
      <c r="S219" s="551" t="s">
        <v>2269</v>
      </c>
    </row>
    <row r="220" spans="2:24" s="2" customFormat="1" ht="50.25" customHeight="1">
      <c r="B220" s="549">
        <v>40137</v>
      </c>
      <c r="C220" s="550"/>
      <c r="D220" s="551" t="s">
        <v>2270</v>
      </c>
      <c r="E220" s="551"/>
      <c r="F220" s="549"/>
      <c r="G220" s="678"/>
      <c r="H220" s="678"/>
      <c r="I220" s="678"/>
      <c r="J220" s="549"/>
      <c r="K220" s="549"/>
      <c r="L220" s="549"/>
      <c r="M220" s="549"/>
      <c r="N220" s="549"/>
      <c r="O220" s="549"/>
      <c r="P220" s="549"/>
      <c r="Q220" s="770" t="s">
        <v>2272</v>
      </c>
      <c r="R220" s="771"/>
      <c r="S220" s="551"/>
      <c r="T220" s="4"/>
      <c r="U220" s="4"/>
      <c r="V220" s="4"/>
      <c r="W220" s="4"/>
      <c r="X220" s="4"/>
    </row>
    <row r="221" spans="2:26" s="27" customFormat="1" ht="75">
      <c r="B221" s="549">
        <v>40138</v>
      </c>
      <c r="C221" s="550"/>
      <c r="D221" s="551" t="s">
        <v>2271</v>
      </c>
      <c r="E221" s="551"/>
      <c r="F221" s="549"/>
      <c r="G221" s="678"/>
      <c r="H221" s="678"/>
      <c r="I221" s="678"/>
      <c r="J221" s="549"/>
      <c r="K221" s="549"/>
      <c r="L221" s="549"/>
      <c r="M221" s="549"/>
      <c r="N221" s="549"/>
      <c r="O221" s="549"/>
      <c r="P221" s="549"/>
      <c r="Q221" s="776" t="s">
        <v>3114</v>
      </c>
      <c r="R221" s="771"/>
      <c r="S221" s="551" t="s">
        <v>2277</v>
      </c>
      <c r="T221" s="313"/>
      <c r="U221" s="313"/>
      <c r="V221" s="313"/>
      <c r="W221" s="313"/>
      <c r="X221" s="313"/>
      <c r="Y221" s="313"/>
      <c r="Z221" s="313"/>
    </row>
    <row r="222" spans="2:28" s="27" customFormat="1" ht="38.25" customHeight="1">
      <c r="B222" s="549">
        <v>401139</v>
      </c>
      <c r="C222" s="550"/>
      <c r="D222" s="551" t="s">
        <v>2275</v>
      </c>
      <c r="E222" s="551"/>
      <c r="F222" s="549"/>
      <c r="G222" s="678"/>
      <c r="H222" s="678"/>
      <c r="I222" s="678"/>
      <c r="J222" s="549"/>
      <c r="K222" s="549"/>
      <c r="L222" s="549"/>
      <c r="M222" s="549"/>
      <c r="N222" s="549"/>
      <c r="O222" s="549"/>
      <c r="P222" s="549"/>
      <c r="Q222" s="770" t="s">
        <v>2276</v>
      </c>
      <c r="R222" s="771"/>
      <c r="S222" s="551"/>
      <c r="T222" s="313"/>
      <c r="U222" s="313"/>
      <c r="V222" s="313"/>
      <c r="W222" s="313"/>
      <c r="X222" s="313"/>
      <c r="Y222" s="313"/>
      <c r="Z222" s="313"/>
      <c r="AA222" s="313"/>
      <c r="AB222" s="313"/>
    </row>
    <row r="223" spans="2:28" s="27" customFormat="1" ht="147" customHeight="1">
      <c r="B223" s="549">
        <v>401140</v>
      </c>
      <c r="C223" s="550"/>
      <c r="D223" s="551" t="s">
        <v>2348</v>
      </c>
      <c r="E223" s="554" t="s">
        <v>2349</v>
      </c>
      <c r="F223" s="549"/>
      <c r="G223" s="678" t="s">
        <v>2350</v>
      </c>
      <c r="H223" s="678"/>
      <c r="I223" s="678" t="s">
        <v>2350</v>
      </c>
      <c r="J223" s="667">
        <v>43152</v>
      </c>
      <c r="K223" s="549" t="s">
        <v>2351</v>
      </c>
      <c r="L223" s="549"/>
      <c r="M223" s="549"/>
      <c r="N223" s="549"/>
      <c r="O223" s="667">
        <v>43165</v>
      </c>
      <c r="P223" s="549"/>
      <c r="Q223" s="770" t="s">
        <v>2352</v>
      </c>
      <c r="R223" s="771"/>
      <c r="S223" s="551"/>
      <c r="T223" s="313"/>
      <c r="U223" s="313"/>
      <c r="V223" s="313"/>
      <c r="W223" s="313"/>
      <c r="X223" s="313"/>
      <c r="Y223" s="313"/>
      <c r="Z223" s="313"/>
      <c r="AA223" s="313"/>
      <c r="AB223" s="313"/>
    </row>
    <row r="224" spans="2:28" s="27" customFormat="1" ht="147" customHeight="1">
      <c r="B224" s="549">
        <v>401141</v>
      </c>
      <c r="C224" s="550"/>
      <c r="D224" s="551" t="s">
        <v>2348</v>
      </c>
      <c r="E224" s="554" t="s">
        <v>2341</v>
      </c>
      <c r="F224" s="549"/>
      <c r="G224" s="678" t="s">
        <v>2342</v>
      </c>
      <c r="H224" s="678"/>
      <c r="I224" s="678" t="s">
        <v>2342</v>
      </c>
      <c r="J224" s="667">
        <v>43538</v>
      </c>
      <c r="K224" s="549" t="s">
        <v>2343</v>
      </c>
      <c r="L224" s="549"/>
      <c r="M224" s="549"/>
      <c r="N224" s="549"/>
      <c r="O224" s="667">
        <v>43538</v>
      </c>
      <c r="P224" s="549"/>
      <c r="Q224" s="770" t="s">
        <v>2344</v>
      </c>
      <c r="R224" s="771"/>
      <c r="S224" s="551"/>
      <c r="T224" s="313"/>
      <c r="U224" s="313"/>
      <c r="V224" s="313"/>
      <c r="W224" s="313"/>
      <c r="X224" s="313"/>
      <c r="Y224" s="313"/>
      <c r="Z224" s="313"/>
      <c r="AA224" s="313"/>
      <c r="AB224" s="313"/>
    </row>
    <row r="225" spans="2:19" s="27" customFormat="1" ht="15">
      <c r="B225" s="555"/>
      <c r="C225" s="556"/>
      <c r="D225" s="329"/>
      <c r="E225" s="329"/>
      <c r="F225" s="555"/>
      <c r="G225" s="699"/>
      <c r="H225" s="699"/>
      <c r="I225" s="699"/>
      <c r="J225" s="669"/>
      <c r="K225" s="555"/>
      <c r="L225" s="555"/>
      <c r="M225" s="555"/>
      <c r="N225" s="555"/>
      <c r="O225" s="555"/>
      <c r="P225" s="555"/>
      <c r="Q225" s="555"/>
      <c r="R225" s="555"/>
      <c r="S225" s="555"/>
    </row>
    <row r="226" spans="2:19" s="27" customFormat="1" ht="15">
      <c r="B226" s="555"/>
      <c r="C226" s="556"/>
      <c r="D226" s="329"/>
      <c r="E226" s="329"/>
      <c r="F226" s="555"/>
      <c r="G226" s="699"/>
      <c r="H226" s="699"/>
      <c r="I226" s="699"/>
      <c r="J226" s="669"/>
      <c r="K226" s="555"/>
      <c r="L226" s="555"/>
      <c r="M226" s="555"/>
      <c r="N226" s="555"/>
      <c r="O226" s="555"/>
      <c r="P226" s="555"/>
      <c r="Q226" s="555"/>
      <c r="R226" s="555"/>
      <c r="S226" s="555"/>
    </row>
    <row r="227" spans="2:19" s="27" customFormat="1" ht="15">
      <c r="B227" s="555"/>
      <c r="C227" s="556"/>
      <c r="D227" s="329"/>
      <c r="E227" s="329"/>
      <c r="F227" s="555"/>
      <c r="G227" s="699"/>
      <c r="H227" s="699"/>
      <c r="I227" s="699"/>
      <c r="J227" s="669"/>
      <c r="K227" s="555"/>
      <c r="L227" s="555"/>
      <c r="M227" s="555"/>
      <c r="N227" s="555"/>
      <c r="O227" s="555"/>
      <c r="P227" s="555"/>
      <c r="Q227" s="555"/>
      <c r="R227" s="555"/>
      <c r="S227" s="555"/>
    </row>
    <row r="228" spans="2:19" ht="15">
      <c r="B228" s="555"/>
      <c r="D228" s="329"/>
      <c r="E228" s="329"/>
      <c r="F228" s="555"/>
      <c r="G228" s="699"/>
      <c r="H228" s="699"/>
      <c r="I228" s="699"/>
      <c r="J228" s="669"/>
      <c r="K228" s="555"/>
      <c r="Q228" s="555"/>
      <c r="R228" s="555"/>
      <c r="S228" s="555"/>
    </row>
    <row r="229" spans="2:19" ht="15">
      <c r="B229" s="555"/>
      <c r="D229" s="329"/>
      <c r="E229" s="329"/>
      <c r="F229" s="555"/>
      <c r="G229" s="699"/>
      <c r="H229" s="699"/>
      <c r="I229" s="699"/>
      <c r="J229" s="669"/>
      <c r="K229" s="555"/>
      <c r="Q229" s="555"/>
      <c r="R229" s="555"/>
      <c r="S229" s="555"/>
    </row>
    <row r="230" spans="2:19" ht="15">
      <c r="B230" s="555"/>
      <c r="D230" s="329"/>
      <c r="E230" s="329"/>
      <c r="F230" s="555"/>
      <c r="G230" s="699"/>
      <c r="H230" s="699"/>
      <c r="I230" s="699"/>
      <c r="J230" s="669"/>
      <c r="K230" s="555"/>
      <c r="Q230" s="555"/>
      <c r="R230" s="555"/>
      <c r="S230" s="555"/>
    </row>
    <row r="231" spans="2:11" ht="37.5" customHeight="1">
      <c r="B231" s="555"/>
      <c r="D231" s="555"/>
      <c r="E231" s="555"/>
      <c r="F231" s="555"/>
      <c r="G231" s="700"/>
      <c r="H231" s="700"/>
      <c r="I231" s="699"/>
      <c r="J231" s="555"/>
      <c r="K231" s="555"/>
    </row>
    <row r="232" spans="2:11" ht="22.5" customHeight="1">
      <c r="B232" s="670" t="s">
        <v>2101</v>
      </c>
      <c r="C232" s="671"/>
      <c r="D232" s="555"/>
      <c r="E232" s="555"/>
      <c r="F232" s="555"/>
      <c r="G232" s="700"/>
      <c r="H232" s="700"/>
      <c r="I232" s="699"/>
      <c r="J232" s="555"/>
      <c r="K232" s="555"/>
    </row>
    <row r="233" spans="2:11" ht="15">
      <c r="B233" s="555"/>
      <c r="D233" s="555"/>
      <c r="E233" s="555"/>
      <c r="F233" s="555"/>
      <c r="G233" s="700">
        <f>G217+G179+G178+G177+G176+G175+G174+G173+G149+G148+G147+G146+G143+G142+G141+G140+G135+G129+G127+G126+G123+G122+G120+G119+G118+G116+G115+G113+G112+G110+G99+G96+G92+G80+G73+G71+G67+G60+G61+G58+G57+G56+G55+G54+G52+G45+G44+G41+G38+G36+G32+G30+G28+G27+G23+G21+G12+G8+G6+G218</f>
        <v>107504.97700000001</v>
      </c>
      <c r="H233" s="700"/>
      <c r="I233" s="699"/>
      <c r="J233" s="555"/>
      <c r="K233" s="555"/>
    </row>
    <row r="234" spans="2:11" ht="45">
      <c r="B234" s="329" t="s">
        <v>2353</v>
      </c>
      <c r="D234" s="555"/>
      <c r="E234" s="555"/>
      <c r="F234" s="555"/>
      <c r="G234" s="700"/>
      <c r="H234" s="700"/>
      <c r="I234" s="699"/>
      <c r="J234" s="555"/>
      <c r="K234" s="555"/>
    </row>
    <row r="235" spans="2:11" ht="15">
      <c r="B235" s="672">
        <v>40150</v>
      </c>
      <c r="C235" s="673"/>
      <c r="D235" s="672" t="s">
        <v>1376</v>
      </c>
      <c r="E235" s="555"/>
      <c r="F235" s="555"/>
      <c r="G235" s="700"/>
      <c r="H235" s="700"/>
      <c r="I235" s="699"/>
      <c r="J235" s="555"/>
      <c r="K235" s="555"/>
    </row>
    <row r="236" spans="2:11" ht="15">
      <c r="B236" s="555"/>
      <c r="D236" s="555"/>
      <c r="E236" s="555"/>
      <c r="F236" s="555"/>
      <c r="G236" s="700"/>
      <c r="H236" s="700"/>
      <c r="I236" s="699"/>
      <c r="J236" s="555"/>
      <c r="K236" s="555"/>
    </row>
    <row r="237" spans="2:11" ht="15">
      <c r="B237" s="555"/>
      <c r="D237" s="555"/>
      <c r="E237" s="555"/>
      <c r="F237" s="555"/>
      <c r="G237" s="700"/>
      <c r="H237" s="700"/>
      <c r="I237" s="699"/>
      <c r="J237" s="555"/>
      <c r="K237" s="555"/>
    </row>
    <row r="238" spans="2:11" ht="45" customHeight="1">
      <c r="B238" s="555"/>
      <c r="D238" s="670" t="s">
        <v>2274</v>
      </c>
      <c r="E238" s="555"/>
      <c r="F238" s="555"/>
      <c r="G238" s="700"/>
      <c r="H238" s="700"/>
      <c r="I238" s="699"/>
      <c r="J238" s="555"/>
      <c r="K238" s="555"/>
    </row>
    <row r="239" spans="2:11" ht="15">
      <c r="B239" s="555"/>
      <c r="D239" s="555"/>
      <c r="E239" s="555"/>
      <c r="F239" s="555"/>
      <c r="G239" s="700"/>
      <c r="H239" s="700"/>
      <c r="I239" s="699"/>
      <c r="J239" s="555"/>
      <c r="K239" s="555"/>
    </row>
    <row r="240" spans="2:11" ht="15">
      <c r="B240" s="555"/>
      <c r="D240" s="555"/>
      <c r="E240" s="555"/>
      <c r="F240" s="555"/>
      <c r="G240" s="700"/>
      <c r="H240" s="700"/>
      <c r="I240" s="699"/>
      <c r="J240" s="555"/>
      <c r="K240" s="555"/>
    </row>
    <row r="241" spans="2:11" ht="15">
      <c r="B241" s="555"/>
      <c r="D241" s="555"/>
      <c r="E241" s="555"/>
      <c r="F241" s="555"/>
      <c r="G241" s="700"/>
      <c r="H241" s="700"/>
      <c r="I241" s="699"/>
      <c r="J241" s="555"/>
      <c r="K241" s="555"/>
    </row>
    <row r="242" spans="2:11" ht="15">
      <c r="B242" s="555"/>
      <c r="D242" s="555"/>
      <c r="E242" s="555"/>
      <c r="F242" s="555"/>
      <c r="G242" s="700"/>
      <c r="H242" s="700"/>
      <c r="I242" s="699"/>
      <c r="J242" s="555"/>
      <c r="K242" s="555"/>
    </row>
    <row r="243" spans="2:11" ht="15">
      <c r="B243" s="555"/>
      <c r="D243" s="555"/>
      <c r="E243" s="555"/>
      <c r="F243" s="555"/>
      <c r="G243" s="700"/>
      <c r="H243" s="700"/>
      <c r="I243" s="699"/>
      <c r="J243" s="555"/>
      <c r="K243" s="555"/>
    </row>
    <row r="244" spans="2:11" ht="15">
      <c r="B244" s="555"/>
      <c r="D244" s="555"/>
      <c r="E244" s="555"/>
      <c r="F244" s="555"/>
      <c r="G244" s="700"/>
      <c r="H244" s="700"/>
      <c r="I244" s="699"/>
      <c r="J244" s="555"/>
      <c r="K244" s="555"/>
    </row>
    <row r="245" spans="2:11" ht="15">
      <c r="B245" s="555"/>
      <c r="D245" s="555"/>
      <c r="E245" s="555"/>
      <c r="F245" s="555"/>
      <c r="G245" s="700"/>
      <c r="H245" s="700"/>
      <c r="I245" s="699"/>
      <c r="J245" s="555"/>
      <c r="K245" s="555"/>
    </row>
    <row r="246" spans="2:11" ht="15">
      <c r="B246" s="555"/>
      <c r="D246" s="555"/>
      <c r="E246" s="555"/>
      <c r="F246" s="555"/>
      <c r="G246" s="700"/>
      <c r="H246" s="700"/>
      <c r="I246" s="699"/>
      <c r="J246" s="555"/>
      <c r="K246" s="555"/>
    </row>
    <row r="247" spans="2:11" ht="15">
      <c r="B247" s="555"/>
      <c r="D247" s="555"/>
      <c r="E247" s="555"/>
      <c r="F247" s="555"/>
      <c r="G247" s="700"/>
      <c r="H247" s="700"/>
      <c r="I247" s="699"/>
      <c r="J247" s="555"/>
      <c r="K247" s="555"/>
    </row>
    <row r="248" spans="2:11" ht="15">
      <c r="B248" s="555"/>
      <c r="D248" s="555"/>
      <c r="E248" s="555"/>
      <c r="F248" s="555"/>
      <c r="G248" s="700"/>
      <c r="H248" s="700"/>
      <c r="I248" s="699"/>
      <c r="J248" s="555"/>
      <c r="K248" s="555"/>
    </row>
    <row r="249" spans="2:11" ht="15">
      <c r="B249" s="555"/>
      <c r="D249" s="555"/>
      <c r="E249" s="555"/>
      <c r="F249" s="555"/>
      <c r="G249" s="700"/>
      <c r="H249" s="700"/>
      <c r="I249" s="699"/>
      <c r="J249" s="555"/>
      <c r="K249" s="555"/>
    </row>
    <row r="250" spans="2:11" ht="15">
      <c r="B250" s="555"/>
      <c r="D250" s="555"/>
      <c r="E250" s="555"/>
      <c r="F250" s="555"/>
      <c r="G250" s="700"/>
      <c r="H250" s="700"/>
      <c r="I250" s="699"/>
      <c r="J250" s="555"/>
      <c r="K250" s="555"/>
    </row>
    <row r="251" spans="2:11" ht="15">
      <c r="B251" s="555"/>
      <c r="D251" s="555"/>
      <c r="E251" s="555"/>
      <c r="F251" s="555"/>
      <c r="G251" s="700"/>
      <c r="H251" s="700"/>
      <c r="I251" s="699"/>
      <c r="J251" s="555"/>
      <c r="K251" s="555"/>
    </row>
    <row r="252" spans="2:11" ht="15">
      <c r="B252" s="555"/>
      <c r="D252" s="555"/>
      <c r="E252" s="555"/>
      <c r="F252" s="555"/>
      <c r="G252" s="700"/>
      <c r="H252" s="700"/>
      <c r="I252" s="699"/>
      <c r="J252" s="555"/>
      <c r="K252" s="555"/>
    </row>
    <row r="253" spans="2:11" ht="15">
      <c r="B253" s="555"/>
      <c r="D253" s="555"/>
      <c r="E253" s="555"/>
      <c r="F253" s="555"/>
      <c r="G253" s="700"/>
      <c r="H253" s="700"/>
      <c r="I253" s="699"/>
      <c r="J253" s="555"/>
      <c r="K253" s="555"/>
    </row>
    <row r="254" spans="2:11" ht="15">
      <c r="B254" s="555"/>
      <c r="D254" s="555"/>
      <c r="E254" s="555"/>
      <c r="F254" s="555"/>
      <c r="G254" s="700"/>
      <c r="H254" s="700"/>
      <c r="I254" s="699"/>
      <c r="J254" s="555"/>
      <c r="K254" s="555"/>
    </row>
    <row r="255" spans="2:11" ht="15">
      <c r="B255" s="555"/>
      <c r="D255" s="555"/>
      <c r="E255" s="555"/>
      <c r="F255" s="555"/>
      <c r="G255" s="700"/>
      <c r="H255" s="700"/>
      <c r="I255" s="699"/>
      <c r="J255" s="555"/>
      <c r="K255" s="555"/>
    </row>
    <row r="256" spans="2:11" ht="15">
      <c r="B256" s="555"/>
      <c r="D256" s="555"/>
      <c r="E256" s="555"/>
      <c r="F256" s="555"/>
      <c r="G256" s="700"/>
      <c r="H256" s="700"/>
      <c r="I256" s="699"/>
      <c r="J256" s="555"/>
      <c r="K256" s="555"/>
    </row>
    <row r="257" spans="2:11" ht="15">
      <c r="B257" s="555"/>
      <c r="D257" s="555"/>
      <c r="E257" s="555"/>
      <c r="F257" s="555"/>
      <c r="G257" s="700"/>
      <c r="H257" s="700"/>
      <c r="I257" s="699"/>
      <c r="J257" s="555"/>
      <c r="K257" s="555"/>
    </row>
    <row r="258" spans="2:11" ht="15">
      <c r="B258" s="555"/>
      <c r="D258" s="555"/>
      <c r="E258" s="555"/>
      <c r="F258" s="555"/>
      <c r="G258" s="700"/>
      <c r="H258" s="700"/>
      <c r="I258" s="699"/>
      <c r="J258" s="555"/>
      <c r="K258" s="555"/>
    </row>
    <row r="259" spans="2:11" ht="15">
      <c r="B259" s="555"/>
      <c r="D259" s="555"/>
      <c r="E259" s="555"/>
      <c r="F259" s="555"/>
      <c r="G259" s="700"/>
      <c r="H259" s="700"/>
      <c r="I259" s="699"/>
      <c r="J259" s="555"/>
      <c r="K259" s="555"/>
    </row>
    <row r="260" spans="2:11" ht="15">
      <c r="B260" s="555"/>
      <c r="D260" s="555"/>
      <c r="E260" s="555"/>
      <c r="F260" s="555"/>
      <c r="G260" s="700"/>
      <c r="H260" s="700"/>
      <c r="I260" s="699"/>
      <c r="J260" s="555"/>
      <c r="K260" s="555"/>
    </row>
    <row r="261" spans="2:11" ht="15">
      <c r="B261" s="555"/>
      <c r="D261" s="555"/>
      <c r="E261" s="555"/>
      <c r="F261" s="555"/>
      <c r="G261" s="700"/>
      <c r="H261" s="700"/>
      <c r="I261" s="699"/>
      <c r="J261" s="555"/>
      <c r="K261" s="555"/>
    </row>
    <row r="262" spans="2:11" ht="15">
      <c r="B262" s="555"/>
      <c r="D262" s="555"/>
      <c r="E262" s="555"/>
      <c r="F262" s="555"/>
      <c r="G262" s="700"/>
      <c r="H262" s="700"/>
      <c r="I262" s="699"/>
      <c r="J262" s="555"/>
      <c r="K262" s="555"/>
    </row>
    <row r="263" spans="2:11" ht="15">
      <c r="B263" s="555"/>
      <c r="D263" s="555"/>
      <c r="E263" s="555"/>
      <c r="F263" s="555"/>
      <c r="G263" s="700"/>
      <c r="H263" s="700"/>
      <c r="I263" s="699"/>
      <c r="J263" s="555"/>
      <c r="K263" s="555"/>
    </row>
    <row r="264" spans="2:11" ht="15">
      <c r="B264" s="555"/>
      <c r="D264" s="555"/>
      <c r="E264" s="555"/>
      <c r="F264" s="555"/>
      <c r="G264" s="700"/>
      <c r="H264" s="700"/>
      <c r="I264" s="699"/>
      <c r="J264" s="555"/>
      <c r="K264" s="555"/>
    </row>
    <row r="265" spans="2:11" ht="15">
      <c r="B265" s="555"/>
      <c r="D265" s="555"/>
      <c r="E265" s="555"/>
      <c r="F265" s="555"/>
      <c r="G265" s="700"/>
      <c r="H265" s="700"/>
      <c r="I265" s="699"/>
      <c r="J265" s="555"/>
      <c r="K265" s="555"/>
    </row>
    <row r="266" spans="2:11" ht="15">
      <c r="B266" s="555"/>
      <c r="D266" s="555"/>
      <c r="E266" s="555"/>
      <c r="F266" s="555"/>
      <c r="G266" s="700"/>
      <c r="H266" s="700"/>
      <c r="I266" s="699"/>
      <c r="J266" s="555"/>
      <c r="K266" s="555"/>
    </row>
    <row r="267" spans="2:11" ht="15">
      <c r="B267" s="555"/>
      <c r="D267" s="555"/>
      <c r="E267" s="555"/>
      <c r="F267" s="555"/>
      <c r="G267" s="700"/>
      <c r="H267" s="700"/>
      <c r="I267" s="699"/>
      <c r="J267" s="555"/>
      <c r="K267" s="555"/>
    </row>
    <row r="268" spans="2:11" ht="15">
      <c r="B268" s="555"/>
      <c r="D268" s="555"/>
      <c r="E268" s="555"/>
      <c r="F268" s="555"/>
      <c r="G268" s="700"/>
      <c r="H268" s="700"/>
      <c r="I268" s="699"/>
      <c r="J268" s="555"/>
      <c r="K268" s="555"/>
    </row>
    <row r="269" spans="2:11" ht="15">
      <c r="B269" s="555"/>
      <c r="D269" s="555"/>
      <c r="E269" s="555"/>
      <c r="F269" s="555"/>
      <c r="G269" s="700"/>
      <c r="H269" s="700"/>
      <c r="I269" s="699"/>
      <c r="J269" s="555"/>
      <c r="K269" s="555"/>
    </row>
    <row r="270" spans="2:11" ht="15">
      <c r="B270" s="555"/>
      <c r="D270" s="555"/>
      <c r="E270" s="555"/>
      <c r="F270" s="555"/>
      <c r="G270" s="700"/>
      <c r="H270" s="700"/>
      <c r="I270" s="699"/>
      <c r="J270" s="555"/>
      <c r="K270" s="555"/>
    </row>
    <row r="271" spans="2:11" ht="15">
      <c r="B271" s="555"/>
      <c r="D271" s="555"/>
      <c r="E271" s="555"/>
      <c r="F271" s="555"/>
      <c r="G271" s="700"/>
      <c r="H271" s="700"/>
      <c r="I271" s="699"/>
      <c r="J271" s="555"/>
      <c r="K271" s="555"/>
    </row>
    <row r="272" spans="2:11" ht="15">
      <c r="B272" s="555"/>
      <c r="D272" s="555"/>
      <c r="E272" s="555"/>
      <c r="F272" s="555"/>
      <c r="G272" s="700"/>
      <c r="H272" s="700"/>
      <c r="I272" s="699"/>
      <c r="J272" s="555"/>
      <c r="K272" s="555"/>
    </row>
    <row r="273" spans="2:11" ht="15">
      <c r="B273" s="555"/>
      <c r="D273" s="555"/>
      <c r="E273" s="555"/>
      <c r="F273" s="555"/>
      <c r="G273" s="700"/>
      <c r="H273" s="700"/>
      <c r="I273" s="699"/>
      <c r="J273" s="555"/>
      <c r="K273" s="555"/>
    </row>
    <row r="274" spans="2:11" ht="15">
      <c r="B274" s="555"/>
      <c r="D274" s="555"/>
      <c r="E274" s="555"/>
      <c r="F274" s="555"/>
      <c r="G274" s="700"/>
      <c r="H274" s="700"/>
      <c r="I274" s="699"/>
      <c r="J274" s="555"/>
      <c r="K274" s="555"/>
    </row>
    <row r="275" spans="2:11" ht="15">
      <c r="B275" s="555"/>
      <c r="D275" s="555"/>
      <c r="E275" s="555"/>
      <c r="F275" s="555"/>
      <c r="G275" s="700"/>
      <c r="H275" s="700"/>
      <c r="I275" s="699"/>
      <c r="J275" s="555"/>
      <c r="K275" s="555"/>
    </row>
    <row r="276" spans="2:11" ht="15">
      <c r="B276" s="555"/>
      <c r="D276" s="555"/>
      <c r="E276" s="555"/>
      <c r="F276" s="555"/>
      <c r="G276" s="700"/>
      <c r="H276" s="700"/>
      <c r="I276" s="699"/>
      <c r="J276" s="555"/>
      <c r="K276" s="555"/>
    </row>
    <row r="277" spans="2:11" ht="15">
      <c r="B277" s="555"/>
      <c r="D277" s="555"/>
      <c r="E277" s="555"/>
      <c r="F277" s="555"/>
      <c r="G277" s="700"/>
      <c r="H277" s="700"/>
      <c r="I277" s="699"/>
      <c r="J277" s="555"/>
      <c r="K277" s="555"/>
    </row>
    <row r="278" spans="2:11" ht="15">
      <c r="B278" s="555"/>
      <c r="D278" s="555"/>
      <c r="E278" s="555"/>
      <c r="F278" s="555"/>
      <c r="G278" s="700"/>
      <c r="H278" s="700"/>
      <c r="I278" s="699"/>
      <c r="J278" s="555"/>
      <c r="K278" s="555"/>
    </row>
    <row r="279" spans="2:11" ht="15">
      <c r="B279" s="555"/>
      <c r="D279" s="555"/>
      <c r="E279" s="555"/>
      <c r="F279" s="555"/>
      <c r="G279" s="700"/>
      <c r="H279" s="700"/>
      <c r="I279" s="699"/>
      <c r="J279" s="555"/>
      <c r="K279" s="555"/>
    </row>
    <row r="280" spans="2:11" ht="15">
      <c r="B280" s="555"/>
      <c r="D280" s="555"/>
      <c r="E280" s="555"/>
      <c r="F280" s="555"/>
      <c r="G280" s="700"/>
      <c r="H280" s="700"/>
      <c r="I280" s="699"/>
      <c r="J280" s="555"/>
      <c r="K280" s="555"/>
    </row>
    <row r="281" spans="2:11" ht="15">
      <c r="B281" s="555"/>
      <c r="D281" s="555"/>
      <c r="E281" s="555"/>
      <c r="F281" s="555"/>
      <c r="G281" s="700"/>
      <c r="H281" s="700"/>
      <c r="I281" s="699"/>
      <c r="J281" s="555"/>
      <c r="K281" s="555"/>
    </row>
    <row r="282" spans="2:11" ht="15">
      <c r="B282" s="555"/>
      <c r="D282" s="555"/>
      <c r="E282" s="555"/>
      <c r="F282" s="555"/>
      <c r="G282" s="700"/>
      <c r="H282" s="700"/>
      <c r="I282" s="699"/>
      <c r="J282" s="555"/>
      <c r="K282" s="555"/>
    </row>
    <row r="283" spans="2:11" ht="15">
      <c r="B283" s="555"/>
      <c r="D283" s="555"/>
      <c r="E283" s="555"/>
      <c r="F283" s="555"/>
      <c r="G283" s="700"/>
      <c r="H283" s="700"/>
      <c r="I283" s="699"/>
      <c r="J283" s="555"/>
      <c r="K283" s="555"/>
    </row>
    <row r="284" spans="2:11" ht="15">
      <c r="B284" s="555"/>
      <c r="D284" s="555"/>
      <c r="E284" s="555"/>
      <c r="F284" s="555"/>
      <c r="G284" s="700"/>
      <c r="H284" s="700"/>
      <c r="I284" s="699"/>
      <c r="J284" s="555"/>
      <c r="K284" s="555"/>
    </row>
    <row r="285" spans="2:11" ht="15">
      <c r="B285" s="555"/>
      <c r="D285" s="555"/>
      <c r="E285" s="555"/>
      <c r="F285" s="555"/>
      <c r="G285" s="700"/>
      <c r="H285" s="700"/>
      <c r="I285" s="699"/>
      <c r="J285" s="555"/>
      <c r="K285" s="555"/>
    </row>
    <row r="286" spans="2:11" ht="15">
      <c r="B286" s="555"/>
      <c r="D286" s="555"/>
      <c r="E286" s="555"/>
      <c r="F286" s="555"/>
      <c r="G286" s="700"/>
      <c r="H286" s="700"/>
      <c r="I286" s="699"/>
      <c r="J286" s="555"/>
      <c r="K286" s="555"/>
    </row>
    <row r="287" spans="2:11" ht="15">
      <c r="B287" s="555"/>
      <c r="D287" s="555"/>
      <c r="E287" s="555"/>
      <c r="F287" s="555"/>
      <c r="G287" s="700"/>
      <c r="H287" s="700"/>
      <c r="I287" s="699"/>
      <c r="J287" s="555"/>
      <c r="K287" s="555"/>
    </row>
    <row r="288" spans="2:11" ht="15">
      <c r="B288" s="555"/>
      <c r="D288" s="555"/>
      <c r="E288" s="555"/>
      <c r="F288" s="555"/>
      <c r="G288" s="700"/>
      <c r="H288" s="700"/>
      <c r="I288" s="699"/>
      <c r="J288" s="555"/>
      <c r="K288" s="555"/>
    </row>
    <row r="289" spans="2:11" ht="15">
      <c r="B289" s="555"/>
      <c r="D289" s="555"/>
      <c r="E289" s="555"/>
      <c r="F289" s="555"/>
      <c r="G289" s="700"/>
      <c r="H289" s="700"/>
      <c r="I289" s="699"/>
      <c r="J289" s="555"/>
      <c r="K289" s="555"/>
    </row>
    <row r="290" spans="2:11" ht="15">
      <c r="B290" s="555"/>
      <c r="D290" s="555"/>
      <c r="E290" s="555"/>
      <c r="F290" s="555"/>
      <c r="G290" s="700"/>
      <c r="H290" s="700"/>
      <c r="I290" s="699"/>
      <c r="J290" s="555"/>
      <c r="K290" s="555"/>
    </row>
    <row r="291" spans="2:11" ht="15">
      <c r="B291" s="555"/>
      <c r="D291" s="555"/>
      <c r="E291" s="555"/>
      <c r="F291" s="555"/>
      <c r="G291" s="700"/>
      <c r="H291" s="700"/>
      <c r="I291" s="699"/>
      <c r="J291" s="555"/>
      <c r="K291" s="555"/>
    </row>
    <row r="292" spans="2:11" ht="15">
      <c r="B292" s="555"/>
      <c r="D292" s="555"/>
      <c r="E292" s="555"/>
      <c r="F292" s="555"/>
      <c r="G292" s="700"/>
      <c r="H292" s="700"/>
      <c r="I292" s="699"/>
      <c r="J292" s="555"/>
      <c r="K292" s="555"/>
    </row>
    <row r="293" spans="2:11" ht="15">
      <c r="B293" s="555"/>
      <c r="D293" s="555"/>
      <c r="E293" s="555"/>
      <c r="F293" s="555"/>
      <c r="G293" s="700"/>
      <c r="H293" s="700"/>
      <c r="I293" s="699"/>
      <c r="J293" s="555"/>
      <c r="K293" s="555"/>
    </row>
    <row r="294" spans="2:11" ht="15">
      <c r="B294" s="555"/>
      <c r="D294" s="555"/>
      <c r="E294" s="555"/>
      <c r="F294" s="555"/>
      <c r="G294" s="700"/>
      <c r="H294" s="700"/>
      <c r="I294" s="699"/>
      <c r="J294" s="555"/>
      <c r="K294" s="555"/>
    </row>
    <row r="295" spans="2:11" ht="15">
      <c r="B295" s="555"/>
      <c r="D295" s="555"/>
      <c r="E295" s="555"/>
      <c r="F295" s="555"/>
      <c r="G295" s="700"/>
      <c r="H295" s="700"/>
      <c r="I295" s="699"/>
      <c r="J295" s="555"/>
      <c r="K295" s="555"/>
    </row>
    <row r="296" spans="2:11" ht="15">
      <c r="B296" s="555"/>
      <c r="D296" s="555"/>
      <c r="E296" s="555"/>
      <c r="F296" s="555"/>
      <c r="G296" s="700"/>
      <c r="H296" s="700"/>
      <c r="I296" s="699"/>
      <c r="J296" s="555"/>
      <c r="K296" s="555"/>
    </row>
    <row r="297" spans="2:11" ht="15">
      <c r="B297" s="555"/>
      <c r="D297" s="555"/>
      <c r="E297" s="555"/>
      <c r="F297" s="555"/>
      <c r="G297" s="700"/>
      <c r="H297" s="700"/>
      <c r="I297" s="699"/>
      <c r="J297" s="555"/>
      <c r="K297" s="555"/>
    </row>
    <row r="298" spans="2:11" ht="15">
      <c r="B298" s="555"/>
      <c r="D298" s="555"/>
      <c r="E298" s="555"/>
      <c r="F298" s="555"/>
      <c r="G298" s="700"/>
      <c r="H298" s="700"/>
      <c r="I298" s="699"/>
      <c r="J298" s="555"/>
      <c r="K298" s="555"/>
    </row>
    <row r="299" spans="2:11" ht="15">
      <c r="B299" s="555"/>
      <c r="D299" s="555"/>
      <c r="E299" s="555"/>
      <c r="F299" s="555"/>
      <c r="G299" s="700"/>
      <c r="H299" s="700"/>
      <c r="I299" s="699"/>
      <c r="J299" s="555"/>
      <c r="K299" s="555"/>
    </row>
    <row r="300" spans="2:11" ht="15">
      <c r="B300" s="555"/>
      <c r="D300" s="555"/>
      <c r="E300" s="555"/>
      <c r="F300" s="555"/>
      <c r="G300" s="700"/>
      <c r="H300" s="700"/>
      <c r="I300" s="699"/>
      <c r="J300" s="555"/>
      <c r="K300" s="555"/>
    </row>
    <row r="301" spans="2:11" ht="15">
      <c r="B301" s="555"/>
      <c r="D301" s="555"/>
      <c r="E301" s="555"/>
      <c r="F301" s="555"/>
      <c r="G301" s="700"/>
      <c r="H301" s="700"/>
      <c r="I301" s="699"/>
      <c r="J301" s="555"/>
      <c r="K301" s="555"/>
    </row>
    <row r="302" spans="2:11" ht="15">
      <c r="B302" s="555"/>
      <c r="D302" s="555"/>
      <c r="E302" s="555"/>
      <c r="F302" s="555"/>
      <c r="G302" s="700"/>
      <c r="H302" s="700"/>
      <c r="I302" s="699"/>
      <c r="J302" s="555"/>
      <c r="K302" s="555"/>
    </row>
    <row r="303" spans="2:11" ht="15">
      <c r="B303" s="555"/>
      <c r="D303" s="555"/>
      <c r="E303" s="555"/>
      <c r="F303" s="555"/>
      <c r="G303" s="700"/>
      <c r="H303" s="700"/>
      <c r="I303" s="699"/>
      <c r="J303" s="555"/>
      <c r="K303" s="555"/>
    </row>
    <row r="304" spans="2:11" ht="15">
      <c r="B304" s="555"/>
      <c r="D304" s="555"/>
      <c r="E304" s="555"/>
      <c r="F304" s="555"/>
      <c r="G304" s="700"/>
      <c r="H304" s="700"/>
      <c r="I304" s="699"/>
      <c r="J304" s="555"/>
      <c r="K304" s="555"/>
    </row>
    <row r="305" spans="2:11" ht="15">
      <c r="B305" s="555"/>
      <c r="D305" s="555"/>
      <c r="E305" s="555"/>
      <c r="F305" s="555"/>
      <c r="G305" s="700"/>
      <c r="H305" s="700"/>
      <c r="I305" s="699"/>
      <c r="J305" s="555"/>
      <c r="K305" s="555"/>
    </row>
    <row r="306" spans="2:11" ht="15">
      <c r="B306" s="555"/>
      <c r="D306" s="555"/>
      <c r="E306" s="555"/>
      <c r="F306" s="555"/>
      <c r="G306" s="700"/>
      <c r="H306" s="700"/>
      <c r="I306" s="699"/>
      <c r="J306" s="555"/>
      <c r="K306" s="555"/>
    </row>
    <row r="307" spans="2:11" ht="15">
      <c r="B307" s="555"/>
      <c r="D307" s="555"/>
      <c r="E307" s="555"/>
      <c r="F307" s="555"/>
      <c r="G307" s="700"/>
      <c r="H307" s="700"/>
      <c r="I307" s="699"/>
      <c r="J307" s="555"/>
      <c r="K307" s="555"/>
    </row>
    <row r="308" spans="2:11" ht="15">
      <c r="B308" s="555"/>
      <c r="D308" s="555"/>
      <c r="E308" s="555"/>
      <c r="F308" s="555"/>
      <c r="G308" s="700"/>
      <c r="H308" s="700"/>
      <c r="I308" s="699"/>
      <c r="J308" s="555"/>
      <c r="K308" s="555"/>
    </row>
    <row r="309" spans="2:11" ht="15">
      <c r="B309" s="555"/>
      <c r="D309" s="555"/>
      <c r="E309" s="555"/>
      <c r="F309" s="555"/>
      <c r="G309" s="700"/>
      <c r="H309" s="700"/>
      <c r="I309" s="699"/>
      <c r="J309" s="555"/>
      <c r="K309" s="555"/>
    </row>
    <row r="310" spans="2:11" ht="15">
      <c r="B310" s="555"/>
      <c r="D310" s="555"/>
      <c r="E310" s="555"/>
      <c r="F310" s="555"/>
      <c r="G310" s="700"/>
      <c r="H310" s="700"/>
      <c r="I310" s="699"/>
      <c r="J310" s="555"/>
      <c r="K310" s="555"/>
    </row>
    <row r="311" spans="2:11" ht="15">
      <c r="B311" s="555"/>
      <c r="D311" s="555"/>
      <c r="E311" s="555"/>
      <c r="F311" s="555"/>
      <c r="G311" s="700"/>
      <c r="H311" s="700"/>
      <c r="I311" s="699"/>
      <c r="J311" s="555"/>
      <c r="K311" s="555"/>
    </row>
    <row r="312" spans="2:11" ht="15">
      <c r="B312" s="555"/>
      <c r="D312" s="555"/>
      <c r="E312" s="555"/>
      <c r="F312" s="555"/>
      <c r="G312" s="700"/>
      <c r="H312" s="700"/>
      <c r="I312" s="699"/>
      <c r="J312" s="555"/>
      <c r="K312" s="555"/>
    </row>
    <row r="313" spans="2:11" ht="15">
      <c r="B313" s="555"/>
      <c r="D313" s="555"/>
      <c r="E313" s="555"/>
      <c r="F313" s="555"/>
      <c r="G313" s="700"/>
      <c r="H313" s="700"/>
      <c r="I313" s="699"/>
      <c r="J313" s="555"/>
      <c r="K313" s="555"/>
    </row>
    <row r="314" spans="2:11" ht="15">
      <c r="B314" s="555"/>
      <c r="D314" s="555"/>
      <c r="E314" s="555"/>
      <c r="F314" s="555"/>
      <c r="G314" s="700"/>
      <c r="H314" s="700"/>
      <c r="I314" s="699"/>
      <c r="J314" s="555"/>
      <c r="K314" s="555"/>
    </row>
    <row r="315" spans="2:11" ht="15">
      <c r="B315" s="555"/>
      <c r="D315" s="555"/>
      <c r="E315" s="555"/>
      <c r="F315" s="555"/>
      <c r="G315" s="700"/>
      <c r="H315" s="700"/>
      <c r="I315" s="699"/>
      <c r="J315" s="555"/>
      <c r="K315" s="555"/>
    </row>
    <row r="316" spans="2:11" ht="15">
      <c r="B316" s="555"/>
      <c r="D316" s="555"/>
      <c r="E316" s="555"/>
      <c r="F316" s="555"/>
      <c r="G316" s="700"/>
      <c r="H316" s="700"/>
      <c r="I316" s="699"/>
      <c r="J316" s="555"/>
      <c r="K316" s="555"/>
    </row>
    <row r="317" spans="2:11" ht="15">
      <c r="B317" s="555"/>
      <c r="D317" s="555"/>
      <c r="E317" s="555"/>
      <c r="F317" s="555"/>
      <c r="G317" s="700"/>
      <c r="H317" s="700"/>
      <c r="I317" s="699"/>
      <c r="J317" s="555"/>
      <c r="K317" s="555"/>
    </row>
    <row r="318" spans="2:11" ht="15">
      <c r="B318" s="555"/>
      <c r="D318" s="555"/>
      <c r="E318" s="555"/>
      <c r="F318" s="555"/>
      <c r="G318" s="700"/>
      <c r="H318" s="700"/>
      <c r="I318" s="699"/>
      <c r="J318" s="555"/>
      <c r="K318" s="555"/>
    </row>
    <row r="319" spans="2:11" ht="15">
      <c r="B319" s="555"/>
      <c r="D319" s="555"/>
      <c r="E319" s="555"/>
      <c r="F319" s="555"/>
      <c r="G319" s="700"/>
      <c r="H319" s="700"/>
      <c r="I319" s="699"/>
      <c r="J319" s="555"/>
      <c r="K319" s="555"/>
    </row>
    <row r="320" spans="2:11" ht="15">
      <c r="B320" s="555"/>
      <c r="D320" s="555"/>
      <c r="E320" s="555"/>
      <c r="F320" s="555"/>
      <c r="G320" s="700"/>
      <c r="H320" s="700"/>
      <c r="I320" s="699"/>
      <c r="J320" s="555"/>
      <c r="K320" s="555"/>
    </row>
    <row r="321" spans="2:11" ht="15">
      <c r="B321" s="555"/>
      <c r="D321" s="555"/>
      <c r="E321" s="555"/>
      <c r="F321" s="555"/>
      <c r="G321" s="700"/>
      <c r="H321" s="700"/>
      <c r="I321" s="699"/>
      <c r="J321" s="555"/>
      <c r="K321" s="555"/>
    </row>
    <row r="322" spans="2:11" ht="15">
      <c r="B322" s="555"/>
      <c r="D322" s="555"/>
      <c r="E322" s="555"/>
      <c r="F322" s="555"/>
      <c r="G322" s="700"/>
      <c r="H322" s="700"/>
      <c r="I322" s="699"/>
      <c r="J322" s="555"/>
      <c r="K322" s="555"/>
    </row>
    <row r="323" spans="2:11" ht="15">
      <c r="B323" s="555"/>
      <c r="D323" s="555"/>
      <c r="E323" s="555"/>
      <c r="F323" s="555"/>
      <c r="G323" s="700"/>
      <c r="H323" s="700"/>
      <c r="I323" s="699"/>
      <c r="J323" s="555"/>
      <c r="K323" s="555"/>
    </row>
    <row r="324" spans="2:11" ht="15">
      <c r="B324" s="555"/>
      <c r="D324" s="555"/>
      <c r="E324" s="555"/>
      <c r="F324" s="555"/>
      <c r="G324" s="700"/>
      <c r="H324" s="700"/>
      <c r="I324" s="699"/>
      <c r="J324" s="555"/>
      <c r="K324" s="555"/>
    </row>
    <row r="325" spans="2:11" ht="15">
      <c r="B325" s="555"/>
      <c r="D325" s="555"/>
      <c r="E325" s="555"/>
      <c r="F325" s="555"/>
      <c r="G325" s="700"/>
      <c r="H325" s="700"/>
      <c r="I325" s="699"/>
      <c r="J325" s="555"/>
      <c r="K325" s="555"/>
    </row>
    <row r="326" spans="2:11" ht="15">
      <c r="B326" s="555"/>
      <c r="D326" s="555"/>
      <c r="E326" s="555"/>
      <c r="F326" s="555"/>
      <c r="G326" s="700"/>
      <c r="H326" s="700"/>
      <c r="I326" s="699"/>
      <c r="J326" s="555"/>
      <c r="K326" s="555"/>
    </row>
    <row r="327" spans="2:11" ht="15">
      <c r="B327" s="555"/>
      <c r="D327" s="555"/>
      <c r="E327" s="555"/>
      <c r="F327" s="555"/>
      <c r="G327" s="700"/>
      <c r="H327" s="700"/>
      <c r="I327" s="699"/>
      <c r="J327" s="555"/>
      <c r="K327" s="555"/>
    </row>
    <row r="328" spans="2:11" ht="15">
      <c r="B328" s="555"/>
      <c r="D328" s="555"/>
      <c r="E328" s="555"/>
      <c r="F328" s="555"/>
      <c r="G328" s="700"/>
      <c r="H328" s="700"/>
      <c r="I328" s="699"/>
      <c r="J328" s="555"/>
      <c r="K328" s="555"/>
    </row>
    <row r="329" spans="2:11" ht="15">
      <c r="B329" s="555"/>
      <c r="D329" s="555"/>
      <c r="E329" s="555"/>
      <c r="F329" s="555"/>
      <c r="G329" s="700"/>
      <c r="H329" s="700"/>
      <c r="I329" s="699"/>
      <c r="J329" s="555"/>
      <c r="K329" s="555"/>
    </row>
    <row r="330" spans="2:11" ht="15">
      <c r="B330" s="555"/>
      <c r="D330" s="555"/>
      <c r="E330" s="555"/>
      <c r="F330" s="555"/>
      <c r="G330" s="700"/>
      <c r="H330" s="700"/>
      <c r="I330" s="699"/>
      <c r="J330" s="555"/>
      <c r="K330" s="555"/>
    </row>
    <row r="331" spans="2:11" ht="15">
      <c r="B331" s="555"/>
      <c r="D331" s="555"/>
      <c r="E331" s="555"/>
      <c r="F331" s="555"/>
      <c r="G331" s="700"/>
      <c r="H331" s="700"/>
      <c r="I331" s="699"/>
      <c r="J331" s="555"/>
      <c r="K331" s="555"/>
    </row>
    <row r="332" spans="2:11" ht="15">
      <c r="B332" s="555"/>
      <c r="D332" s="555"/>
      <c r="E332" s="555"/>
      <c r="F332" s="555"/>
      <c r="G332" s="700"/>
      <c r="H332" s="700"/>
      <c r="I332" s="699"/>
      <c r="J332" s="555"/>
      <c r="K332" s="555"/>
    </row>
    <row r="333" spans="2:11" ht="15">
      <c r="B333" s="555"/>
      <c r="D333" s="555"/>
      <c r="E333" s="555"/>
      <c r="F333" s="555"/>
      <c r="G333" s="700"/>
      <c r="H333" s="700"/>
      <c r="I333" s="699"/>
      <c r="J333" s="555"/>
      <c r="K333" s="555"/>
    </row>
    <row r="334" spans="2:11" ht="15">
      <c r="B334" s="555"/>
      <c r="D334" s="555"/>
      <c r="E334" s="555"/>
      <c r="F334" s="555"/>
      <c r="G334" s="700"/>
      <c r="H334" s="700"/>
      <c r="I334" s="699"/>
      <c r="J334" s="555"/>
      <c r="K334" s="555"/>
    </row>
    <row r="335" spans="2:11" ht="15">
      <c r="B335" s="555"/>
      <c r="D335" s="555"/>
      <c r="E335" s="555"/>
      <c r="F335" s="555"/>
      <c r="G335" s="700"/>
      <c r="H335" s="700"/>
      <c r="I335" s="699"/>
      <c r="J335" s="555"/>
      <c r="K335" s="555"/>
    </row>
    <row r="336" spans="2:11" ht="15">
      <c r="B336" s="555"/>
      <c r="D336" s="555"/>
      <c r="E336" s="555"/>
      <c r="F336" s="555"/>
      <c r="G336" s="700"/>
      <c r="H336" s="700"/>
      <c r="I336" s="699"/>
      <c r="J336" s="555"/>
      <c r="K336" s="555"/>
    </row>
    <row r="337" spans="2:11" ht="15">
      <c r="B337" s="555"/>
      <c r="D337" s="555"/>
      <c r="E337" s="555"/>
      <c r="F337" s="555"/>
      <c r="G337" s="700"/>
      <c r="H337" s="700"/>
      <c r="I337" s="699"/>
      <c r="J337" s="555"/>
      <c r="K337" s="555"/>
    </row>
    <row r="338" spans="2:11" ht="15">
      <c r="B338" s="555"/>
      <c r="D338" s="555"/>
      <c r="E338" s="555"/>
      <c r="F338" s="555"/>
      <c r="G338" s="700"/>
      <c r="H338" s="700"/>
      <c r="I338" s="699"/>
      <c r="J338" s="555"/>
      <c r="K338" s="555"/>
    </row>
    <row r="339" spans="2:11" ht="15">
      <c r="B339" s="555"/>
      <c r="D339" s="555"/>
      <c r="E339" s="555"/>
      <c r="F339" s="555"/>
      <c r="G339" s="700"/>
      <c r="H339" s="700"/>
      <c r="I339" s="699"/>
      <c r="J339" s="555"/>
      <c r="K339" s="555"/>
    </row>
    <row r="340" spans="2:11" ht="15">
      <c r="B340" s="555"/>
      <c r="D340" s="555"/>
      <c r="E340" s="555"/>
      <c r="F340" s="555"/>
      <c r="G340" s="700"/>
      <c r="H340" s="700"/>
      <c r="I340" s="699"/>
      <c r="J340" s="555"/>
      <c r="K340" s="555"/>
    </row>
    <row r="341" spans="2:11" ht="15">
      <c r="B341" s="555"/>
      <c r="D341" s="555"/>
      <c r="E341" s="555"/>
      <c r="F341" s="555"/>
      <c r="G341" s="700"/>
      <c r="H341" s="700"/>
      <c r="I341" s="699"/>
      <c r="J341" s="555"/>
      <c r="K341" s="555"/>
    </row>
    <row r="342" spans="2:11" ht="15">
      <c r="B342" s="555"/>
      <c r="D342" s="555"/>
      <c r="E342" s="555"/>
      <c r="F342" s="555"/>
      <c r="G342" s="700"/>
      <c r="H342" s="700"/>
      <c r="I342" s="699"/>
      <c r="J342" s="555"/>
      <c r="K342" s="555"/>
    </row>
    <row r="343" spans="2:11" ht="15">
      <c r="B343" s="555"/>
      <c r="D343" s="555"/>
      <c r="E343" s="555"/>
      <c r="F343" s="555"/>
      <c r="G343" s="700"/>
      <c r="H343" s="700"/>
      <c r="I343" s="699"/>
      <c r="J343" s="555"/>
      <c r="K343" s="555"/>
    </row>
    <row r="344" spans="2:11" ht="15">
      <c r="B344" s="555"/>
      <c r="D344" s="555"/>
      <c r="E344" s="555"/>
      <c r="F344" s="555"/>
      <c r="G344" s="700"/>
      <c r="H344" s="700"/>
      <c r="I344" s="699"/>
      <c r="J344" s="555"/>
      <c r="K344" s="555"/>
    </row>
    <row r="345" spans="2:11" ht="15">
      <c r="B345" s="555"/>
      <c r="D345" s="555"/>
      <c r="E345" s="555"/>
      <c r="F345" s="555"/>
      <c r="G345" s="700"/>
      <c r="H345" s="700"/>
      <c r="I345" s="699"/>
      <c r="J345" s="555"/>
      <c r="K345" s="555"/>
    </row>
    <row r="346" spans="2:11" ht="15">
      <c r="B346" s="555"/>
      <c r="D346" s="555"/>
      <c r="E346" s="555"/>
      <c r="F346" s="555"/>
      <c r="G346" s="700"/>
      <c r="H346" s="700"/>
      <c r="I346" s="699"/>
      <c r="J346" s="555"/>
      <c r="K346" s="555"/>
    </row>
    <row r="347" spans="2:11" ht="15">
      <c r="B347" s="555"/>
      <c r="D347" s="555"/>
      <c r="E347" s="555"/>
      <c r="F347" s="555"/>
      <c r="G347" s="700"/>
      <c r="H347" s="700"/>
      <c r="I347" s="699"/>
      <c r="J347" s="555"/>
      <c r="K347" s="555"/>
    </row>
    <row r="348" spans="2:11" ht="15">
      <c r="B348" s="555"/>
      <c r="D348" s="555"/>
      <c r="E348" s="555"/>
      <c r="F348" s="555"/>
      <c r="G348" s="700"/>
      <c r="H348" s="700"/>
      <c r="I348" s="699"/>
      <c r="J348" s="555"/>
      <c r="K348" s="555"/>
    </row>
    <row r="349" spans="2:11" ht="15">
      <c r="B349" s="555"/>
      <c r="D349" s="555"/>
      <c r="E349" s="555"/>
      <c r="F349" s="555"/>
      <c r="G349" s="700"/>
      <c r="H349" s="700"/>
      <c r="I349" s="699"/>
      <c r="J349" s="555"/>
      <c r="K349" s="555"/>
    </row>
    <row r="350" spans="2:11" ht="15">
      <c r="B350" s="555"/>
      <c r="D350" s="555"/>
      <c r="E350" s="555"/>
      <c r="F350" s="555"/>
      <c r="G350" s="700"/>
      <c r="H350" s="700"/>
      <c r="I350" s="699"/>
      <c r="J350" s="555"/>
      <c r="K350" s="555"/>
    </row>
    <row r="351" spans="2:11" ht="15">
      <c r="B351" s="555"/>
      <c r="D351" s="555"/>
      <c r="E351" s="555"/>
      <c r="F351" s="555"/>
      <c r="G351" s="700"/>
      <c r="H351" s="700"/>
      <c r="I351" s="699"/>
      <c r="J351" s="555"/>
      <c r="K351" s="555"/>
    </row>
    <row r="352" spans="2:11" ht="15">
      <c r="B352" s="555"/>
      <c r="D352" s="555"/>
      <c r="E352" s="555"/>
      <c r="F352" s="555"/>
      <c r="G352" s="700"/>
      <c r="H352" s="700"/>
      <c r="I352" s="699"/>
      <c r="J352" s="555"/>
      <c r="K352" s="555"/>
    </row>
    <row r="353" spans="2:11" ht="15">
      <c r="B353" s="555"/>
      <c r="D353" s="555"/>
      <c r="E353" s="555"/>
      <c r="F353" s="555"/>
      <c r="G353" s="700"/>
      <c r="H353" s="700"/>
      <c r="I353" s="699"/>
      <c r="J353" s="555"/>
      <c r="K353" s="555"/>
    </row>
    <row r="354" spans="2:11" ht="15">
      <c r="B354" s="555"/>
      <c r="D354" s="555"/>
      <c r="E354" s="555"/>
      <c r="F354" s="555"/>
      <c r="G354" s="700"/>
      <c r="H354" s="700"/>
      <c r="I354" s="699"/>
      <c r="J354" s="555"/>
      <c r="K354" s="555"/>
    </row>
    <row r="355" spans="2:11" ht="15">
      <c r="B355" s="555"/>
      <c r="D355" s="555"/>
      <c r="E355" s="555"/>
      <c r="F355" s="555"/>
      <c r="G355" s="700"/>
      <c r="H355" s="700"/>
      <c r="I355" s="699"/>
      <c r="J355" s="555"/>
      <c r="K355" s="555"/>
    </row>
    <row r="356" spans="2:11" ht="15">
      <c r="B356" s="555"/>
      <c r="D356" s="555"/>
      <c r="E356" s="555"/>
      <c r="F356" s="555"/>
      <c r="G356" s="700"/>
      <c r="H356" s="700"/>
      <c r="I356" s="699"/>
      <c r="J356" s="555"/>
      <c r="K356" s="555"/>
    </row>
    <row r="357" spans="2:11" ht="15">
      <c r="B357" s="555"/>
      <c r="D357" s="555"/>
      <c r="E357" s="555"/>
      <c r="F357" s="555"/>
      <c r="G357" s="700"/>
      <c r="H357" s="700"/>
      <c r="I357" s="699"/>
      <c r="J357" s="555"/>
      <c r="K357" s="555"/>
    </row>
    <row r="358" spans="2:11" ht="15">
      <c r="B358" s="555"/>
      <c r="D358" s="555"/>
      <c r="E358" s="555"/>
      <c r="F358" s="555"/>
      <c r="G358" s="700"/>
      <c r="H358" s="700"/>
      <c r="I358" s="699"/>
      <c r="J358" s="555"/>
      <c r="K358" s="555"/>
    </row>
    <row r="359" spans="2:11" ht="15">
      <c r="B359" s="555"/>
      <c r="D359" s="555"/>
      <c r="E359" s="555"/>
      <c r="F359" s="555"/>
      <c r="G359" s="700"/>
      <c r="H359" s="700"/>
      <c r="I359" s="699"/>
      <c r="J359" s="555"/>
      <c r="K359" s="555"/>
    </row>
    <row r="360" spans="2:11" ht="15">
      <c r="B360" s="555"/>
      <c r="D360" s="555"/>
      <c r="E360" s="555"/>
      <c r="F360" s="555"/>
      <c r="G360" s="700"/>
      <c r="H360" s="700"/>
      <c r="I360" s="699"/>
      <c r="J360" s="555"/>
      <c r="K360" s="555"/>
    </row>
    <row r="361" spans="2:11" ht="15">
      <c r="B361" s="555"/>
      <c r="D361" s="555"/>
      <c r="E361" s="555"/>
      <c r="F361" s="555"/>
      <c r="G361" s="700"/>
      <c r="H361" s="700"/>
      <c r="I361" s="699"/>
      <c r="J361" s="555"/>
      <c r="K361" s="555"/>
    </row>
    <row r="362" spans="2:11" ht="15">
      <c r="B362" s="555"/>
      <c r="D362" s="555"/>
      <c r="E362" s="555"/>
      <c r="F362" s="555"/>
      <c r="G362" s="700"/>
      <c r="H362" s="700"/>
      <c r="I362" s="699"/>
      <c r="J362" s="555"/>
      <c r="K362" s="555"/>
    </row>
    <row r="363" spans="2:11" ht="15">
      <c r="B363" s="555"/>
      <c r="D363" s="555"/>
      <c r="E363" s="555"/>
      <c r="F363" s="555"/>
      <c r="G363" s="700"/>
      <c r="H363" s="700"/>
      <c r="I363" s="699"/>
      <c r="J363" s="555"/>
      <c r="K363" s="555"/>
    </row>
    <row r="364" spans="2:11" ht="15">
      <c r="B364" s="555"/>
      <c r="D364" s="555"/>
      <c r="E364" s="555"/>
      <c r="F364" s="555"/>
      <c r="G364" s="700"/>
      <c r="H364" s="700"/>
      <c r="I364" s="699"/>
      <c r="J364" s="555"/>
      <c r="K364" s="555"/>
    </row>
    <row r="365" spans="2:11" ht="15">
      <c r="B365" s="555"/>
      <c r="D365" s="555"/>
      <c r="E365" s="555"/>
      <c r="F365" s="555"/>
      <c r="G365" s="700"/>
      <c r="H365" s="700"/>
      <c r="I365" s="699"/>
      <c r="J365" s="555"/>
      <c r="K365" s="555"/>
    </row>
    <row r="366" spans="2:11" ht="15">
      <c r="B366" s="555"/>
      <c r="D366" s="555"/>
      <c r="E366" s="555"/>
      <c r="F366" s="555"/>
      <c r="G366" s="700"/>
      <c r="H366" s="700"/>
      <c r="I366" s="699"/>
      <c r="J366" s="555"/>
      <c r="K366" s="555"/>
    </row>
    <row r="367" spans="2:11" ht="15">
      <c r="B367" s="555"/>
      <c r="D367" s="555"/>
      <c r="E367" s="555"/>
      <c r="F367" s="555"/>
      <c r="G367" s="700"/>
      <c r="H367" s="700"/>
      <c r="I367" s="699"/>
      <c r="J367" s="555"/>
      <c r="K367" s="555"/>
    </row>
    <row r="368" spans="2:11" ht="15">
      <c r="B368" s="555"/>
      <c r="D368" s="555"/>
      <c r="E368" s="555"/>
      <c r="F368" s="555"/>
      <c r="G368" s="700"/>
      <c r="H368" s="700"/>
      <c r="I368" s="699"/>
      <c r="J368" s="555"/>
      <c r="K368" s="555"/>
    </row>
    <row r="369" spans="2:11" ht="15">
      <c r="B369" s="555"/>
      <c r="D369" s="555"/>
      <c r="E369" s="555"/>
      <c r="F369" s="555"/>
      <c r="G369" s="700"/>
      <c r="H369" s="700"/>
      <c r="I369" s="699"/>
      <c r="J369" s="555"/>
      <c r="K369" s="555"/>
    </row>
    <row r="370" spans="2:11" ht="15">
      <c r="B370" s="555"/>
      <c r="D370" s="555"/>
      <c r="E370" s="555"/>
      <c r="F370" s="555"/>
      <c r="G370" s="700"/>
      <c r="H370" s="700"/>
      <c r="I370" s="699"/>
      <c r="J370" s="555"/>
      <c r="K370" s="555"/>
    </row>
    <row r="371" spans="2:11" ht="15">
      <c r="B371" s="555"/>
      <c r="D371" s="555"/>
      <c r="E371" s="555"/>
      <c r="F371" s="555"/>
      <c r="G371" s="700"/>
      <c r="H371" s="700"/>
      <c r="I371" s="699"/>
      <c r="J371" s="555"/>
      <c r="K371" s="555"/>
    </row>
    <row r="372" spans="2:11" ht="15">
      <c r="B372" s="555"/>
      <c r="D372" s="555"/>
      <c r="E372" s="555"/>
      <c r="F372" s="555"/>
      <c r="G372" s="700"/>
      <c r="H372" s="700"/>
      <c r="I372" s="699"/>
      <c r="J372" s="555"/>
      <c r="K372" s="555"/>
    </row>
    <row r="373" spans="2:11" ht="15">
      <c r="B373" s="555"/>
      <c r="D373" s="555"/>
      <c r="E373" s="555"/>
      <c r="F373" s="555"/>
      <c r="G373" s="700"/>
      <c r="H373" s="700"/>
      <c r="I373" s="699"/>
      <c r="J373" s="555"/>
      <c r="K373" s="555"/>
    </row>
    <row r="374" spans="2:11" ht="15">
      <c r="B374" s="555"/>
      <c r="D374" s="555"/>
      <c r="E374" s="555"/>
      <c r="F374" s="555"/>
      <c r="G374" s="700"/>
      <c r="H374" s="700"/>
      <c r="I374" s="699"/>
      <c r="J374" s="555"/>
      <c r="K374" s="555"/>
    </row>
    <row r="375" spans="2:11" ht="15">
      <c r="B375" s="555"/>
      <c r="D375" s="555"/>
      <c r="E375" s="555"/>
      <c r="F375" s="555"/>
      <c r="G375" s="700"/>
      <c r="H375" s="700"/>
      <c r="I375" s="699"/>
      <c r="J375" s="555"/>
      <c r="K375" s="555"/>
    </row>
    <row r="376" spans="2:11" ht="15">
      <c r="B376" s="555"/>
      <c r="D376" s="555"/>
      <c r="E376" s="555"/>
      <c r="F376" s="555"/>
      <c r="G376" s="700"/>
      <c r="H376" s="700"/>
      <c r="I376" s="699"/>
      <c r="J376" s="555"/>
      <c r="K376" s="555"/>
    </row>
    <row r="377" spans="2:11" ht="15">
      <c r="B377" s="555"/>
      <c r="D377" s="555"/>
      <c r="E377" s="555"/>
      <c r="F377" s="555"/>
      <c r="G377" s="700"/>
      <c r="H377" s="700"/>
      <c r="I377" s="699"/>
      <c r="J377" s="555"/>
      <c r="K377" s="555"/>
    </row>
    <row r="378" spans="2:11" ht="15">
      <c r="B378" s="555"/>
      <c r="D378" s="555"/>
      <c r="E378" s="555"/>
      <c r="F378" s="555"/>
      <c r="G378" s="700"/>
      <c r="H378" s="700"/>
      <c r="I378" s="699"/>
      <c r="J378" s="555"/>
      <c r="K378" s="555"/>
    </row>
    <row r="379" spans="2:11" ht="15">
      <c r="B379" s="555"/>
      <c r="D379" s="555"/>
      <c r="E379" s="555"/>
      <c r="F379" s="555"/>
      <c r="G379" s="700"/>
      <c r="H379" s="700"/>
      <c r="I379" s="699"/>
      <c r="J379" s="555"/>
      <c r="K379" s="555"/>
    </row>
    <row r="380" spans="2:11" ht="15">
      <c r="B380" s="555"/>
      <c r="D380" s="555"/>
      <c r="E380" s="555"/>
      <c r="F380" s="555"/>
      <c r="G380" s="700"/>
      <c r="H380" s="700"/>
      <c r="I380" s="699"/>
      <c r="J380" s="555"/>
      <c r="K380" s="555"/>
    </row>
    <row r="381" spans="2:11" ht="15">
      <c r="B381" s="555"/>
      <c r="D381" s="555"/>
      <c r="E381" s="555"/>
      <c r="F381" s="555"/>
      <c r="G381" s="700"/>
      <c r="H381" s="700"/>
      <c r="I381" s="699"/>
      <c r="J381" s="555"/>
      <c r="K381" s="555"/>
    </row>
    <row r="382" spans="2:11" ht="15">
      <c r="B382" s="555"/>
      <c r="D382" s="555"/>
      <c r="E382" s="555"/>
      <c r="F382" s="555"/>
      <c r="G382" s="700"/>
      <c r="H382" s="700"/>
      <c r="I382" s="699"/>
      <c r="J382" s="555"/>
      <c r="K382" s="555"/>
    </row>
    <row r="383" spans="2:11" ht="15">
      <c r="B383" s="555"/>
      <c r="D383" s="555"/>
      <c r="E383" s="555"/>
      <c r="F383" s="555"/>
      <c r="G383" s="700"/>
      <c r="H383" s="700"/>
      <c r="I383" s="699"/>
      <c r="J383" s="555"/>
      <c r="K383" s="555"/>
    </row>
    <row r="384" spans="2:11" ht="15">
      <c r="B384" s="555"/>
      <c r="D384" s="555"/>
      <c r="E384" s="555"/>
      <c r="F384" s="555"/>
      <c r="G384" s="700"/>
      <c r="H384" s="700"/>
      <c r="I384" s="699"/>
      <c r="J384" s="555"/>
      <c r="K384" s="555"/>
    </row>
    <row r="385" spans="2:11" ht="15">
      <c r="B385" s="555"/>
      <c r="D385" s="555"/>
      <c r="E385" s="555"/>
      <c r="F385" s="555"/>
      <c r="G385" s="700"/>
      <c r="H385" s="700"/>
      <c r="I385" s="699"/>
      <c r="J385" s="555"/>
      <c r="K385" s="555"/>
    </row>
    <row r="386" spans="2:11" ht="15">
      <c r="B386" s="555"/>
      <c r="D386" s="555"/>
      <c r="E386" s="555"/>
      <c r="F386" s="555"/>
      <c r="G386" s="700"/>
      <c r="H386" s="700"/>
      <c r="I386" s="699"/>
      <c r="J386" s="555"/>
      <c r="K386" s="555"/>
    </row>
    <row r="387" spans="2:11" ht="15">
      <c r="B387" s="555"/>
      <c r="D387" s="555"/>
      <c r="E387" s="555"/>
      <c r="F387" s="555"/>
      <c r="G387" s="700"/>
      <c r="H387" s="700"/>
      <c r="I387" s="699"/>
      <c r="J387" s="555"/>
      <c r="K387" s="555"/>
    </row>
    <row r="388" spans="2:11" ht="15">
      <c r="B388" s="555"/>
      <c r="D388" s="555"/>
      <c r="E388" s="555"/>
      <c r="F388" s="555"/>
      <c r="G388" s="700"/>
      <c r="H388" s="700"/>
      <c r="I388" s="699"/>
      <c r="J388" s="555"/>
      <c r="K388" s="555"/>
    </row>
    <row r="389" spans="2:11" ht="15">
      <c r="B389" s="555"/>
      <c r="D389" s="555"/>
      <c r="E389" s="555"/>
      <c r="F389" s="555"/>
      <c r="G389" s="700"/>
      <c r="H389" s="700"/>
      <c r="I389" s="699"/>
      <c r="J389" s="555"/>
      <c r="K389" s="555"/>
    </row>
    <row r="390" spans="2:11" ht="15">
      <c r="B390" s="555"/>
      <c r="D390" s="555"/>
      <c r="E390" s="555"/>
      <c r="F390" s="555"/>
      <c r="G390" s="700"/>
      <c r="H390" s="700"/>
      <c r="I390" s="699"/>
      <c r="J390" s="555"/>
      <c r="K390" s="555"/>
    </row>
    <row r="391" spans="2:11" ht="15">
      <c r="B391" s="555"/>
      <c r="D391" s="555"/>
      <c r="E391" s="555"/>
      <c r="F391" s="555"/>
      <c r="G391" s="700"/>
      <c r="H391" s="700"/>
      <c r="I391" s="699"/>
      <c r="J391" s="555"/>
      <c r="K391" s="555"/>
    </row>
    <row r="392" spans="2:11" ht="15">
      <c r="B392" s="555"/>
      <c r="D392" s="555"/>
      <c r="E392" s="555"/>
      <c r="F392" s="555"/>
      <c r="G392" s="700"/>
      <c r="H392" s="700"/>
      <c r="I392" s="699"/>
      <c r="J392" s="555"/>
      <c r="K392" s="555"/>
    </row>
    <row r="393" spans="2:11" ht="15">
      <c r="B393" s="555"/>
      <c r="D393" s="555"/>
      <c r="E393" s="555"/>
      <c r="F393" s="555"/>
      <c r="G393" s="700"/>
      <c r="H393" s="700"/>
      <c r="I393" s="699"/>
      <c r="J393" s="555"/>
      <c r="K393" s="555"/>
    </row>
    <row r="394" spans="2:11" ht="15">
      <c r="B394" s="555"/>
      <c r="D394" s="555"/>
      <c r="E394" s="555"/>
      <c r="F394" s="555"/>
      <c r="G394" s="700"/>
      <c r="H394" s="700"/>
      <c r="I394" s="699"/>
      <c r="J394" s="555"/>
      <c r="K394" s="555"/>
    </row>
    <row r="395" spans="2:11" ht="15">
      <c r="B395" s="555"/>
      <c r="D395" s="555"/>
      <c r="E395" s="555"/>
      <c r="F395" s="555"/>
      <c r="G395" s="700"/>
      <c r="H395" s="700"/>
      <c r="I395" s="699"/>
      <c r="J395" s="555"/>
      <c r="K395" s="555"/>
    </row>
    <row r="396" spans="2:11" ht="15">
      <c r="B396" s="555"/>
      <c r="D396" s="555"/>
      <c r="E396" s="555"/>
      <c r="F396" s="555"/>
      <c r="G396" s="700"/>
      <c r="H396" s="700"/>
      <c r="I396" s="699"/>
      <c r="J396" s="555"/>
      <c r="K396" s="555"/>
    </row>
    <row r="397" spans="2:11" ht="15">
      <c r="B397" s="555"/>
      <c r="D397" s="555"/>
      <c r="E397" s="555"/>
      <c r="F397" s="555"/>
      <c r="G397" s="700"/>
      <c r="H397" s="700"/>
      <c r="I397" s="699"/>
      <c r="J397" s="555"/>
      <c r="K397" s="555"/>
    </row>
    <row r="398" spans="2:11" ht="15">
      <c r="B398" s="555"/>
      <c r="D398" s="555"/>
      <c r="E398" s="555"/>
      <c r="F398" s="555"/>
      <c r="G398" s="700"/>
      <c r="H398" s="700"/>
      <c r="I398" s="699"/>
      <c r="J398" s="555"/>
      <c r="K398" s="555"/>
    </row>
    <row r="399" spans="2:11" ht="15">
      <c r="B399" s="555"/>
      <c r="D399" s="555"/>
      <c r="E399" s="555"/>
      <c r="F399" s="555"/>
      <c r="G399" s="700"/>
      <c r="H399" s="700"/>
      <c r="I399" s="699"/>
      <c r="J399" s="555"/>
      <c r="K399" s="555"/>
    </row>
    <row r="400" spans="2:11" ht="15">
      <c r="B400" s="555"/>
      <c r="D400" s="555"/>
      <c r="E400" s="555"/>
      <c r="F400" s="555"/>
      <c r="G400" s="700"/>
      <c r="H400" s="700"/>
      <c r="I400" s="699"/>
      <c r="J400" s="555"/>
      <c r="K400" s="555"/>
    </row>
    <row r="401" spans="2:11" ht="15">
      <c r="B401" s="555"/>
      <c r="D401" s="555"/>
      <c r="E401" s="555"/>
      <c r="F401" s="555"/>
      <c r="G401" s="700"/>
      <c r="H401" s="700"/>
      <c r="I401" s="699"/>
      <c r="J401" s="555"/>
      <c r="K401" s="555"/>
    </row>
    <row r="402" spans="2:11" ht="15">
      <c r="B402" s="555"/>
      <c r="D402" s="555"/>
      <c r="E402" s="555"/>
      <c r="F402" s="555"/>
      <c r="G402" s="700"/>
      <c r="H402" s="700"/>
      <c r="I402" s="699"/>
      <c r="J402" s="555"/>
      <c r="K402" s="555"/>
    </row>
    <row r="403" spans="2:11" ht="15">
      <c r="B403" s="555"/>
      <c r="D403" s="555"/>
      <c r="E403" s="555"/>
      <c r="F403" s="555"/>
      <c r="G403" s="700"/>
      <c r="H403" s="700"/>
      <c r="I403" s="699"/>
      <c r="J403" s="555"/>
      <c r="K403" s="555"/>
    </row>
    <row r="404" spans="2:11" ht="15">
      <c r="B404" s="555"/>
      <c r="D404" s="555"/>
      <c r="E404" s="555"/>
      <c r="F404" s="555"/>
      <c r="G404" s="700"/>
      <c r="H404" s="700"/>
      <c r="I404" s="699"/>
      <c r="J404" s="555"/>
      <c r="K404" s="555"/>
    </row>
    <row r="405" spans="2:11" ht="15">
      <c r="B405" s="555"/>
      <c r="D405" s="555"/>
      <c r="E405" s="555"/>
      <c r="F405" s="555"/>
      <c r="G405" s="700"/>
      <c r="H405" s="700"/>
      <c r="I405" s="699"/>
      <c r="J405" s="555"/>
      <c r="K405" s="555"/>
    </row>
    <row r="406" spans="2:11" ht="15">
      <c r="B406" s="555"/>
      <c r="D406" s="555"/>
      <c r="E406" s="555"/>
      <c r="F406" s="555"/>
      <c r="G406" s="700"/>
      <c r="H406" s="700"/>
      <c r="I406" s="699"/>
      <c r="J406" s="555"/>
      <c r="K406" s="555"/>
    </row>
    <row r="407" spans="2:11" ht="15">
      <c r="B407" s="555"/>
      <c r="D407" s="555"/>
      <c r="E407" s="555"/>
      <c r="F407" s="555"/>
      <c r="G407" s="700"/>
      <c r="H407" s="700"/>
      <c r="I407" s="699"/>
      <c r="J407" s="555"/>
      <c r="K407" s="555"/>
    </row>
    <row r="408" spans="2:11" ht="15">
      <c r="B408" s="555"/>
      <c r="D408" s="555"/>
      <c r="E408" s="555"/>
      <c r="F408" s="555"/>
      <c r="G408" s="700"/>
      <c r="H408" s="700"/>
      <c r="I408" s="699"/>
      <c r="J408" s="555"/>
      <c r="K408" s="555"/>
    </row>
    <row r="409" spans="2:11" ht="15">
      <c r="B409" s="555"/>
      <c r="D409" s="555"/>
      <c r="E409" s="555"/>
      <c r="F409" s="555"/>
      <c r="G409" s="700"/>
      <c r="H409" s="700"/>
      <c r="I409" s="699"/>
      <c r="J409" s="555"/>
      <c r="K409" s="555"/>
    </row>
    <row r="410" spans="2:11" ht="15">
      <c r="B410" s="555"/>
      <c r="D410" s="555"/>
      <c r="E410" s="555"/>
      <c r="F410" s="555"/>
      <c r="G410" s="700"/>
      <c r="H410" s="700"/>
      <c r="I410" s="699"/>
      <c r="J410" s="555"/>
      <c r="K410" s="555"/>
    </row>
    <row r="411" spans="2:11" ht="15">
      <c r="B411" s="555"/>
      <c r="D411" s="555"/>
      <c r="E411" s="555"/>
      <c r="F411" s="555"/>
      <c r="G411" s="700"/>
      <c r="H411" s="700"/>
      <c r="I411" s="699"/>
      <c r="J411" s="555"/>
      <c r="K411" s="555"/>
    </row>
    <row r="412" spans="2:11" ht="15">
      <c r="B412" s="555"/>
      <c r="D412" s="555"/>
      <c r="E412" s="555"/>
      <c r="F412" s="555"/>
      <c r="G412" s="700"/>
      <c r="H412" s="700"/>
      <c r="I412" s="699"/>
      <c r="J412" s="555"/>
      <c r="K412" s="555"/>
    </row>
    <row r="413" spans="2:11" ht="15">
      <c r="B413" s="555"/>
      <c r="D413" s="555"/>
      <c r="E413" s="555"/>
      <c r="F413" s="555"/>
      <c r="G413" s="700"/>
      <c r="H413" s="700"/>
      <c r="I413" s="699"/>
      <c r="J413" s="555"/>
      <c r="K413" s="555"/>
    </row>
    <row r="414" spans="2:11" ht="15">
      <c r="B414" s="555"/>
      <c r="D414" s="555"/>
      <c r="E414" s="555"/>
      <c r="F414" s="555"/>
      <c r="G414" s="700"/>
      <c r="H414" s="700"/>
      <c r="I414" s="699"/>
      <c r="J414" s="555"/>
      <c r="K414" s="555"/>
    </row>
    <row r="415" spans="2:11" ht="15">
      <c r="B415" s="555"/>
      <c r="D415" s="555"/>
      <c r="E415" s="555"/>
      <c r="F415" s="555"/>
      <c r="G415" s="700"/>
      <c r="H415" s="700"/>
      <c r="I415" s="699"/>
      <c r="J415" s="555"/>
      <c r="K415" s="555"/>
    </row>
    <row r="416" spans="2:11" ht="15">
      <c r="B416" s="555"/>
      <c r="D416" s="555"/>
      <c r="E416" s="555"/>
      <c r="F416" s="555"/>
      <c r="G416" s="700"/>
      <c r="H416" s="700"/>
      <c r="I416" s="699"/>
      <c r="J416" s="555"/>
      <c r="K416" s="555"/>
    </row>
    <row r="417" spans="2:11" ht="15">
      <c r="B417" s="555"/>
      <c r="D417" s="555"/>
      <c r="E417" s="555"/>
      <c r="F417" s="555"/>
      <c r="G417" s="700"/>
      <c r="H417" s="700"/>
      <c r="I417" s="699"/>
      <c r="J417" s="555"/>
      <c r="K417" s="555"/>
    </row>
    <row r="418" spans="2:11" ht="15">
      <c r="B418" s="555"/>
      <c r="D418" s="555"/>
      <c r="E418" s="555"/>
      <c r="F418" s="555"/>
      <c r="G418" s="700"/>
      <c r="H418" s="700"/>
      <c r="I418" s="699"/>
      <c r="J418" s="555"/>
      <c r="K418" s="555"/>
    </row>
    <row r="419" spans="2:11" ht="15">
      <c r="B419" s="555"/>
      <c r="D419" s="555"/>
      <c r="E419" s="555"/>
      <c r="F419" s="555"/>
      <c r="G419" s="700"/>
      <c r="H419" s="700"/>
      <c r="I419" s="699"/>
      <c r="J419" s="555"/>
      <c r="K419" s="555"/>
    </row>
    <row r="420" spans="2:11" ht="15">
      <c r="B420" s="555"/>
      <c r="D420" s="555"/>
      <c r="E420" s="555"/>
      <c r="F420" s="555"/>
      <c r="G420" s="700"/>
      <c r="H420" s="700"/>
      <c r="I420" s="699"/>
      <c r="J420" s="555"/>
      <c r="K420" s="555"/>
    </row>
    <row r="421" spans="2:11" ht="15">
      <c r="B421" s="555"/>
      <c r="D421" s="555"/>
      <c r="E421" s="555"/>
      <c r="F421" s="555"/>
      <c r="G421" s="700"/>
      <c r="H421" s="700"/>
      <c r="I421" s="699"/>
      <c r="J421" s="555"/>
      <c r="K421" s="555"/>
    </row>
    <row r="422" spans="2:11" ht="15">
      <c r="B422" s="555"/>
      <c r="D422" s="555"/>
      <c r="E422" s="555"/>
      <c r="F422" s="555"/>
      <c r="G422" s="700"/>
      <c r="H422" s="700"/>
      <c r="I422" s="699"/>
      <c r="J422" s="555"/>
      <c r="K422" s="555"/>
    </row>
    <row r="423" spans="2:11" ht="15">
      <c r="B423" s="555"/>
      <c r="D423" s="555"/>
      <c r="E423" s="555"/>
      <c r="F423" s="555"/>
      <c r="G423" s="700"/>
      <c r="H423" s="700"/>
      <c r="I423" s="699"/>
      <c r="J423" s="555"/>
      <c r="K423" s="555"/>
    </row>
    <row r="424" spans="2:11" ht="15">
      <c r="B424" s="555"/>
      <c r="D424" s="555"/>
      <c r="E424" s="555"/>
      <c r="F424" s="555"/>
      <c r="G424" s="700"/>
      <c r="H424" s="700"/>
      <c r="I424" s="699"/>
      <c r="J424" s="555"/>
      <c r="K424" s="555"/>
    </row>
    <row r="425" spans="2:11" ht="15">
      <c r="B425" s="555"/>
      <c r="D425" s="555"/>
      <c r="E425" s="555"/>
      <c r="F425" s="555"/>
      <c r="G425" s="700"/>
      <c r="H425" s="700"/>
      <c r="I425" s="699"/>
      <c r="J425" s="555"/>
      <c r="K425" s="555"/>
    </row>
    <row r="426" spans="2:11" ht="15">
      <c r="B426" s="555"/>
      <c r="D426" s="555"/>
      <c r="E426" s="555"/>
      <c r="F426" s="555"/>
      <c r="G426" s="700"/>
      <c r="H426" s="700"/>
      <c r="I426" s="699"/>
      <c r="J426" s="555"/>
      <c r="K426" s="555"/>
    </row>
    <row r="427" spans="2:11" ht="15">
      <c r="B427" s="555"/>
      <c r="D427" s="555"/>
      <c r="E427" s="555"/>
      <c r="F427" s="555"/>
      <c r="G427" s="700"/>
      <c r="H427" s="700"/>
      <c r="I427" s="699"/>
      <c r="J427" s="555"/>
      <c r="K427" s="555"/>
    </row>
    <row r="428" spans="2:11" ht="15">
      <c r="B428" s="555"/>
      <c r="D428" s="555"/>
      <c r="E428" s="555"/>
      <c r="F428" s="555"/>
      <c r="G428" s="700"/>
      <c r="H428" s="700"/>
      <c r="I428" s="699"/>
      <c r="J428" s="555"/>
      <c r="K428" s="555"/>
    </row>
    <row r="429" spans="2:11" ht="15">
      <c r="B429" s="555"/>
      <c r="D429" s="555"/>
      <c r="E429" s="555"/>
      <c r="F429" s="555"/>
      <c r="G429" s="700"/>
      <c r="H429" s="700"/>
      <c r="I429" s="699"/>
      <c r="J429" s="555"/>
      <c r="K429" s="555"/>
    </row>
    <row r="430" spans="2:11" ht="15">
      <c r="B430" s="555"/>
      <c r="D430" s="555"/>
      <c r="E430" s="555"/>
      <c r="F430" s="555"/>
      <c r="G430" s="700"/>
      <c r="H430" s="700"/>
      <c r="I430" s="699"/>
      <c r="J430" s="555"/>
      <c r="K430" s="555"/>
    </row>
    <row r="431" spans="2:11" ht="15">
      <c r="B431" s="555"/>
      <c r="D431" s="555"/>
      <c r="E431" s="555"/>
      <c r="F431" s="555"/>
      <c r="G431" s="700"/>
      <c r="H431" s="700"/>
      <c r="I431" s="699"/>
      <c r="J431" s="555"/>
      <c r="K431" s="555"/>
    </row>
    <row r="432" spans="2:11" ht="15">
      <c r="B432" s="555"/>
      <c r="D432" s="555"/>
      <c r="E432" s="555"/>
      <c r="F432" s="555"/>
      <c r="G432" s="700"/>
      <c r="H432" s="700"/>
      <c r="I432" s="699"/>
      <c r="J432" s="555"/>
      <c r="K432" s="555"/>
    </row>
    <row r="433" spans="2:11" ht="15">
      <c r="B433" s="555"/>
      <c r="D433" s="555"/>
      <c r="E433" s="555"/>
      <c r="F433" s="555"/>
      <c r="G433" s="700"/>
      <c r="H433" s="700"/>
      <c r="I433" s="699"/>
      <c r="J433" s="555"/>
      <c r="K433" s="555"/>
    </row>
    <row r="434" spans="2:11" ht="15">
      <c r="B434" s="555"/>
      <c r="D434" s="555"/>
      <c r="E434" s="555"/>
      <c r="F434" s="555"/>
      <c r="G434" s="700"/>
      <c r="H434" s="700"/>
      <c r="I434" s="699"/>
      <c r="J434" s="555"/>
      <c r="K434" s="555"/>
    </row>
    <row r="435" spans="2:11" ht="15">
      <c r="B435" s="555"/>
      <c r="D435" s="555"/>
      <c r="E435" s="555"/>
      <c r="F435" s="555"/>
      <c r="G435" s="700"/>
      <c r="H435" s="700"/>
      <c r="I435" s="699"/>
      <c r="J435" s="555"/>
      <c r="K435" s="555"/>
    </row>
    <row r="436" spans="2:11" ht="15">
      <c r="B436" s="555"/>
      <c r="D436" s="555"/>
      <c r="E436" s="555"/>
      <c r="F436" s="555"/>
      <c r="G436" s="700"/>
      <c r="H436" s="700"/>
      <c r="I436" s="699"/>
      <c r="J436" s="555"/>
      <c r="K436" s="555"/>
    </row>
    <row r="437" spans="2:11" ht="15">
      <c r="B437" s="555"/>
      <c r="D437" s="555"/>
      <c r="E437" s="555"/>
      <c r="F437" s="555"/>
      <c r="G437" s="700"/>
      <c r="H437" s="700"/>
      <c r="I437" s="699"/>
      <c r="J437" s="555"/>
      <c r="K437" s="555"/>
    </row>
    <row r="438" spans="2:11" ht="15">
      <c r="B438" s="555"/>
      <c r="D438" s="555"/>
      <c r="E438" s="555"/>
      <c r="F438" s="555"/>
      <c r="G438" s="700"/>
      <c r="H438" s="700"/>
      <c r="I438" s="699"/>
      <c r="J438" s="555"/>
      <c r="K438" s="555"/>
    </row>
    <row r="439" spans="2:11" ht="15">
      <c r="B439" s="555"/>
      <c r="D439" s="555"/>
      <c r="E439" s="555"/>
      <c r="F439" s="555"/>
      <c r="G439" s="700"/>
      <c r="H439" s="700"/>
      <c r="I439" s="699"/>
      <c r="J439" s="555"/>
      <c r="K439" s="555"/>
    </row>
    <row r="440" spans="2:11" ht="15">
      <c r="B440" s="555"/>
      <c r="D440" s="555"/>
      <c r="E440" s="555"/>
      <c r="F440" s="555"/>
      <c r="G440" s="700"/>
      <c r="H440" s="700"/>
      <c r="I440" s="699"/>
      <c r="J440" s="555"/>
      <c r="K440" s="555"/>
    </row>
    <row r="441" spans="2:11" ht="15">
      <c r="B441" s="555"/>
      <c r="D441" s="555"/>
      <c r="E441" s="555"/>
      <c r="F441" s="555"/>
      <c r="G441" s="700"/>
      <c r="H441" s="700"/>
      <c r="I441" s="699"/>
      <c r="J441" s="555"/>
      <c r="K441" s="555"/>
    </row>
    <row r="442" spans="2:11" ht="15">
      <c r="B442" s="555"/>
      <c r="D442" s="555"/>
      <c r="E442" s="555"/>
      <c r="F442" s="555"/>
      <c r="G442" s="700"/>
      <c r="H442" s="700"/>
      <c r="I442" s="699"/>
      <c r="J442" s="555"/>
      <c r="K442" s="555"/>
    </row>
    <row r="443" spans="2:11" ht="15">
      <c r="B443" s="555"/>
      <c r="D443" s="555"/>
      <c r="E443" s="555"/>
      <c r="F443" s="555"/>
      <c r="G443" s="700"/>
      <c r="H443" s="700"/>
      <c r="I443" s="699"/>
      <c r="J443" s="555"/>
      <c r="K443" s="555"/>
    </row>
    <row r="444" spans="2:11" ht="15">
      <c r="B444" s="555"/>
      <c r="D444" s="555"/>
      <c r="E444" s="555"/>
      <c r="F444" s="555"/>
      <c r="G444" s="700"/>
      <c r="H444" s="700"/>
      <c r="I444" s="699"/>
      <c r="J444" s="555"/>
      <c r="K444" s="555"/>
    </row>
    <row r="445" spans="2:11" ht="15">
      <c r="B445" s="555"/>
      <c r="D445" s="555"/>
      <c r="E445" s="555"/>
      <c r="F445" s="555"/>
      <c r="G445" s="700"/>
      <c r="H445" s="700"/>
      <c r="I445" s="699"/>
      <c r="J445" s="555"/>
      <c r="K445" s="555"/>
    </row>
    <row r="446" spans="2:11" ht="15">
      <c r="B446" s="555"/>
      <c r="D446" s="555"/>
      <c r="E446" s="555"/>
      <c r="F446" s="555"/>
      <c r="G446" s="700"/>
      <c r="H446" s="700"/>
      <c r="I446" s="699"/>
      <c r="J446" s="555"/>
      <c r="K446" s="555"/>
    </row>
    <row r="447" spans="2:11" ht="15">
      <c r="B447" s="555"/>
      <c r="D447" s="555"/>
      <c r="E447" s="555"/>
      <c r="F447" s="555"/>
      <c r="G447" s="700"/>
      <c r="H447" s="700"/>
      <c r="I447" s="699"/>
      <c r="J447" s="555"/>
      <c r="K447" s="555"/>
    </row>
    <row r="448" spans="2:11" ht="15">
      <c r="B448" s="555"/>
      <c r="D448" s="555"/>
      <c r="E448" s="555"/>
      <c r="F448" s="555"/>
      <c r="G448" s="700"/>
      <c r="H448" s="700"/>
      <c r="I448" s="699"/>
      <c r="J448" s="555"/>
      <c r="K448" s="555"/>
    </row>
    <row r="449" spans="2:11" ht="15">
      <c r="B449" s="555"/>
      <c r="D449" s="555"/>
      <c r="E449" s="555"/>
      <c r="F449" s="555"/>
      <c r="G449" s="700"/>
      <c r="H449" s="700"/>
      <c r="I449" s="699"/>
      <c r="J449" s="555"/>
      <c r="K449" s="555"/>
    </row>
    <row r="450" spans="2:11" ht="15">
      <c r="B450" s="555"/>
      <c r="D450" s="555"/>
      <c r="E450" s="555"/>
      <c r="F450" s="555"/>
      <c r="G450" s="700"/>
      <c r="H450" s="700"/>
      <c r="I450" s="699"/>
      <c r="J450" s="555"/>
      <c r="K450" s="555"/>
    </row>
    <row r="451" spans="2:11" ht="15">
      <c r="B451" s="555"/>
      <c r="D451" s="555"/>
      <c r="E451" s="555"/>
      <c r="F451" s="555"/>
      <c r="G451" s="700"/>
      <c r="H451" s="700"/>
      <c r="I451" s="699"/>
      <c r="J451" s="555"/>
      <c r="K451" s="555"/>
    </row>
    <row r="452" spans="2:11" ht="15">
      <c r="B452" s="555"/>
      <c r="D452" s="555"/>
      <c r="E452" s="555"/>
      <c r="F452" s="555"/>
      <c r="G452" s="700"/>
      <c r="H452" s="700"/>
      <c r="I452" s="699"/>
      <c r="J452" s="555"/>
      <c r="K452" s="555"/>
    </row>
    <row r="453" spans="2:11" ht="15">
      <c r="B453" s="555"/>
      <c r="D453" s="555"/>
      <c r="E453" s="555"/>
      <c r="F453" s="555"/>
      <c r="G453" s="700"/>
      <c r="H453" s="700"/>
      <c r="I453" s="699"/>
      <c r="J453" s="555"/>
      <c r="K453" s="555"/>
    </row>
    <row r="454" spans="2:11" ht="15">
      <c r="B454" s="555"/>
      <c r="D454" s="555"/>
      <c r="E454" s="555"/>
      <c r="F454" s="555"/>
      <c r="G454" s="700"/>
      <c r="H454" s="700"/>
      <c r="I454" s="699"/>
      <c r="J454" s="555"/>
      <c r="K454" s="555"/>
    </row>
    <row r="455" spans="2:11" ht="15">
      <c r="B455" s="555"/>
      <c r="D455" s="555"/>
      <c r="E455" s="555"/>
      <c r="F455" s="555"/>
      <c r="G455" s="700"/>
      <c r="H455" s="700"/>
      <c r="I455" s="699"/>
      <c r="J455" s="555"/>
      <c r="K455" s="555"/>
    </row>
    <row r="456" spans="2:11" ht="15">
      <c r="B456" s="555"/>
      <c r="D456" s="555"/>
      <c r="E456" s="555"/>
      <c r="F456" s="555"/>
      <c r="G456" s="700"/>
      <c r="H456" s="700"/>
      <c r="I456" s="699"/>
      <c r="J456" s="555"/>
      <c r="K456" s="555"/>
    </row>
    <row r="457" spans="2:11" ht="15">
      <c r="B457" s="555"/>
      <c r="D457" s="555"/>
      <c r="E457" s="555"/>
      <c r="F457" s="555"/>
      <c r="G457" s="700"/>
      <c r="H457" s="700"/>
      <c r="I457" s="699"/>
      <c r="J457" s="555"/>
      <c r="K457" s="555"/>
    </row>
    <row r="458" spans="2:11" ht="15">
      <c r="B458" s="555"/>
      <c r="D458" s="555"/>
      <c r="E458" s="555"/>
      <c r="F458" s="555"/>
      <c r="G458" s="700"/>
      <c r="H458" s="700"/>
      <c r="I458" s="699"/>
      <c r="J458" s="555"/>
      <c r="K458" s="555"/>
    </row>
    <row r="459" spans="2:11" ht="15">
      <c r="B459" s="555"/>
      <c r="D459" s="555"/>
      <c r="E459" s="555"/>
      <c r="F459" s="555"/>
      <c r="G459" s="700"/>
      <c r="H459" s="700"/>
      <c r="I459" s="699"/>
      <c r="J459" s="555"/>
      <c r="K459" s="555"/>
    </row>
    <row r="460" spans="2:11" ht="15">
      <c r="B460" s="555"/>
      <c r="D460" s="555"/>
      <c r="E460" s="555"/>
      <c r="F460" s="555"/>
      <c r="G460" s="700"/>
      <c r="H460" s="700"/>
      <c r="I460" s="699"/>
      <c r="J460" s="555"/>
      <c r="K460" s="555"/>
    </row>
    <row r="461" spans="2:11" ht="15">
      <c r="B461" s="555"/>
      <c r="D461" s="555"/>
      <c r="E461" s="555"/>
      <c r="F461" s="555"/>
      <c r="G461" s="700"/>
      <c r="H461" s="700"/>
      <c r="I461" s="699"/>
      <c r="J461" s="555"/>
      <c r="K461" s="555"/>
    </row>
    <row r="462" spans="2:11" ht="15">
      <c r="B462" s="555"/>
      <c r="D462" s="555"/>
      <c r="E462" s="555"/>
      <c r="F462" s="555"/>
      <c r="G462" s="700"/>
      <c r="H462" s="700"/>
      <c r="I462" s="699"/>
      <c r="J462" s="555"/>
      <c r="K462" s="555"/>
    </row>
    <row r="463" spans="2:11" ht="15">
      <c r="B463" s="555"/>
      <c r="D463" s="555"/>
      <c r="E463" s="555"/>
      <c r="F463" s="555"/>
      <c r="G463" s="700"/>
      <c r="H463" s="700"/>
      <c r="I463" s="699"/>
      <c r="J463" s="555"/>
      <c r="K463" s="555"/>
    </row>
    <row r="464" spans="2:11" ht="15">
      <c r="B464" s="555"/>
      <c r="D464" s="555"/>
      <c r="E464" s="555"/>
      <c r="F464" s="555"/>
      <c r="G464" s="700"/>
      <c r="H464" s="700"/>
      <c r="I464" s="699"/>
      <c r="J464" s="555"/>
      <c r="K464" s="555"/>
    </row>
    <row r="465" spans="2:11" ht="15">
      <c r="B465" s="555"/>
      <c r="D465" s="555"/>
      <c r="E465" s="555"/>
      <c r="F465" s="555"/>
      <c r="G465" s="700"/>
      <c r="H465" s="700"/>
      <c r="I465" s="699"/>
      <c r="J465" s="555"/>
      <c r="K465" s="555"/>
    </row>
    <row r="466" spans="2:11" ht="15">
      <c r="B466" s="555"/>
      <c r="D466" s="555"/>
      <c r="E466" s="555"/>
      <c r="F466" s="555"/>
      <c r="G466" s="700"/>
      <c r="H466" s="700"/>
      <c r="I466" s="699"/>
      <c r="J466" s="555"/>
      <c r="K466" s="555"/>
    </row>
    <row r="467" spans="2:11" ht="15">
      <c r="B467" s="555"/>
      <c r="D467" s="555"/>
      <c r="E467" s="555"/>
      <c r="F467" s="555"/>
      <c r="G467" s="700"/>
      <c r="H467" s="700"/>
      <c r="I467" s="699"/>
      <c r="J467" s="555"/>
      <c r="K467" s="555"/>
    </row>
    <row r="468" spans="2:11" ht="15">
      <c r="B468" s="555"/>
      <c r="D468" s="555"/>
      <c r="E468" s="555"/>
      <c r="F468" s="555"/>
      <c r="G468" s="700"/>
      <c r="H468" s="700"/>
      <c r="I468" s="699"/>
      <c r="J468" s="555"/>
      <c r="K468" s="555"/>
    </row>
    <row r="469" spans="2:11" ht="15">
      <c r="B469" s="555"/>
      <c r="D469" s="555"/>
      <c r="E469" s="555"/>
      <c r="F469" s="555"/>
      <c r="G469" s="700"/>
      <c r="H469" s="700"/>
      <c r="I469" s="699"/>
      <c r="J469" s="555"/>
      <c r="K469" s="555"/>
    </row>
    <row r="470" spans="2:11" ht="15">
      <c r="B470" s="555"/>
      <c r="D470" s="555"/>
      <c r="E470" s="555"/>
      <c r="F470" s="555"/>
      <c r="G470" s="700"/>
      <c r="H470" s="700"/>
      <c r="I470" s="699"/>
      <c r="J470" s="555"/>
      <c r="K470" s="555"/>
    </row>
    <row r="471" spans="2:11" ht="15">
      <c r="B471" s="555"/>
      <c r="D471" s="555"/>
      <c r="E471" s="555"/>
      <c r="F471" s="555"/>
      <c r="G471" s="700"/>
      <c r="H471" s="700"/>
      <c r="I471" s="699"/>
      <c r="J471" s="555"/>
      <c r="K471" s="555"/>
    </row>
    <row r="472" spans="2:11" ht="15">
      <c r="B472" s="555"/>
      <c r="D472" s="555"/>
      <c r="E472" s="555"/>
      <c r="F472" s="555"/>
      <c r="G472" s="700"/>
      <c r="H472" s="700"/>
      <c r="I472" s="699"/>
      <c r="J472" s="555"/>
      <c r="K472" s="555"/>
    </row>
    <row r="473" spans="2:11" ht="15">
      <c r="B473" s="555"/>
      <c r="D473" s="555"/>
      <c r="E473" s="555"/>
      <c r="F473" s="555"/>
      <c r="G473" s="700"/>
      <c r="H473" s="700"/>
      <c r="I473" s="699"/>
      <c r="J473" s="555"/>
      <c r="K473" s="555"/>
    </row>
    <row r="474" spans="2:11" ht="15">
      <c r="B474" s="555"/>
      <c r="D474" s="555"/>
      <c r="E474" s="555"/>
      <c r="F474" s="555"/>
      <c r="G474" s="700"/>
      <c r="H474" s="700"/>
      <c r="I474" s="699"/>
      <c r="J474" s="555"/>
      <c r="K474" s="555"/>
    </row>
    <row r="475" spans="2:11" ht="15">
      <c r="B475" s="555"/>
      <c r="D475" s="555"/>
      <c r="E475" s="555"/>
      <c r="F475" s="555"/>
      <c r="G475" s="700"/>
      <c r="H475" s="700"/>
      <c r="I475" s="699"/>
      <c r="J475" s="555"/>
      <c r="K475" s="555"/>
    </row>
    <row r="476" spans="2:11" ht="15">
      <c r="B476" s="555"/>
      <c r="D476" s="555"/>
      <c r="E476" s="555"/>
      <c r="F476" s="555"/>
      <c r="G476" s="700"/>
      <c r="H476" s="700"/>
      <c r="I476" s="699"/>
      <c r="J476" s="555"/>
      <c r="K476" s="555"/>
    </row>
    <row r="477" spans="2:11" ht="15">
      <c r="B477" s="555"/>
      <c r="D477" s="555"/>
      <c r="E477" s="555"/>
      <c r="F477" s="555"/>
      <c r="G477" s="700"/>
      <c r="H477" s="700"/>
      <c r="I477" s="699"/>
      <c r="J477" s="555"/>
      <c r="K477" s="555"/>
    </row>
    <row r="478" spans="2:11" ht="15">
      <c r="B478" s="555"/>
      <c r="D478" s="555"/>
      <c r="E478" s="555"/>
      <c r="F478" s="555"/>
      <c r="G478" s="700"/>
      <c r="H478" s="700"/>
      <c r="I478" s="699"/>
      <c r="J478" s="555"/>
      <c r="K478" s="555"/>
    </row>
    <row r="479" spans="2:11" ht="15">
      <c r="B479" s="555"/>
      <c r="D479" s="555"/>
      <c r="E479" s="555"/>
      <c r="F479" s="555"/>
      <c r="G479" s="700"/>
      <c r="H479" s="700"/>
      <c r="I479" s="699"/>
      <c r="J479" s="555"/>
      <c r="K479" s="555"/>
    </row>
    <row r="480" spans="2:11" ht="15">
      <c r="B480" s="555"/>
      <c r="D480" s="555"/>
      <c r="E480" s="555"/>
      <c r="F480" s="555"/>
      <c r="G480" s="700"/>
      <c r="H480" s="700"/>
      <c r="I480" s="699"/>
      <c r="J480" s="555"/>
      <c r="K480" s="555"/>
    </row>
    <row r="481" spans="2:11" ht="15">
      <c r="B481" s="555"/>
      <c r="D481" s="555"/>
      <c r="E481" s="555"/>
      <c r="F481" s="555"/>
      <c r="G481" s="700"/>
      <c r="H481" s="700"/>
      <c r="I481" s="699"/>
      <c r="J481" s="555"/>
      <c r="K481" s="555"/>
    </row>
    <row r="482" spans="2:11" ht="15">
      <c r="B482" s="555"/>
      <c r="D482" s="555"/>
      <c r="E482" s="555"/>
      <c r="F482" s="555"/>
      <c r="G482" s="700"/>
      <c r="H482" s="700"/>
      <c r="I482" s="699"/>
      <c r="J482" s="555"/>
      <c r="K482" s="555"/>
    </row>
    <row r="483" spans="2:11" ht="15">
      <c r="B483" s="555"/>
      <c r="D483" s="555"/>
      <c r="E483" s="555"/>
      <c r="F483" s="555"/>
      <c r="G483" s="700"/>
      <c r="H483" s="700"/>
      <c r="I483" s="699"/>
      <c r="J483" s="555"/>
      <c r="K483" s="555"/>
    </row>
    <row r="484" spans="2:11" ht="15">
      <c r="B484" s="555"/>
      <c r="D484" s="555"/>
      <c r="E484" s="555"/>
      <c r="F484" s="555"/>
      <c r="G484" s="700"/>
      <c r="H484" s="700"/>
      <c r="I484" s="699"/>
      <c r="J484" s="555"/>
      <c r="K484" s="555"/>
    </row>
    <row r="485" spans="2:11" ht="15">
      <c r="B485" s="555"/>
      <c r="D485" s="555"/>
      <c r="E485" s="555"/>
      <c r="F485" s="555"/>
      <c r="G485" s="700"/>
      <c r="H485" s="700"/>
      <c r="I485" s="699"/>
      <c r="J485" s="555"/>
      <c r="K485" s="555"/>
    </row>
    <row r="486" spans="2:11" ht="15">
      <c r="B486" s="555"/>
      <c r="D486" s="555"/>
      <c r="E486" s="555"/>
      <c r="F486" s="555"/>
      <c r="G486" s="700"/>
      <c r="H486" s="700"/>
      <c r="I486" s="699"/>
      <c r="J486" s="555"/>
      <c r="K486" s="555"/>
    </row>
    <row r="487" spans="2:11" ht="15">
      <c r="B487" s="555"/>
      <c r="D487" s="555"/>
      <c r="E487" s="555"/>
      <c r="F487" s="555"/>
      <c r="G487" s="700"/>
      <c r="H487" s="700"/>
      <c r="I487" s="699"/>
      <c r="J487" s="555"/>
      <c r="K487" s="555"/>
    </row>
    <row r="488" spans="2:11" ht="15">
      <c r="B488" s="555"/>
      <c r="D488" s="555"/>
      <c r="E488" s="555"/>
      <c r="F488" s="555"/>
      <c r="G488" s="700"/>
      <c r="H488" s="700"/>
      <c r="I488" s="699"/>
      <c r="J488" s="555"/>
      <c r="K488" s="555"/>
    </row>
    <row r="489" spans="2:11" ht="15">
      <c r="B489" s="555"/>
      <c r="D489" s="555"/>
      <c r="E489" s="555"/>
      <c r="F489" s="555"/>
      <c r="G489" s="700"/>
      <c r="H489" s="700"/>
      <c r="I489" s="699"/>
      <c r="J489" s="555"/>
      <c r="K489" s="555"/>
    </row>
    <row r="490" spans="2:11" ht="15">
      <c r="B490" s="555"/>
      <c r="D490" s="555"/>
      <c r="E490" s="555"/>
      <c r="F490" s="555"/>
      <c r="G490" s="700"/>
      <c r="H490" s="700"/>
      <c r="I490" s="699"/>
      <c r="J490" s="555"/>
      <c r="K490" s="555"/>
    </row>
    <row r="491" spans="2:11" ht="15">
      <c r="B491" s="555"/>
      <c r="D491" s="555"/>
      <c r="E491" s="555"/>
      <c r="F491" s="555"/>
      <c r="G491" s="700"/>
      <c r="H491" s="700"/>
      <c r="I491" s="699"/>
      <c r="J491" s="555"/>
      <c r="K491" s="555"/>
    </row>
    <row r="492" spans="2:11" ht="15">
      <c r="B492" s="555"/>
      <c r="D492" s="555"/>
      <c r="E492" s="555"/>
      <c r="F492" s="555"/>
      <c r="G492" s="700"/>
      <c r="H492" s="700"/>
      <c r="I492" s="699"/>
      <c r="J492" s="555"/>
      <c r="K492" s="555"/>
    </row>
    <row r="493" spans="2:11" ht="15">
      <c r="B493" s="555"/>
      <c r="D493" s="555"/>
      <c r="E493" s="555"/>
      <c r="F493" s="555"/>
      <c r="G493" s="700"/>
      <c r="H493" s="700"/>
      <c r="I493" s="699"/>
      <c r="J493" s="555"/>
      <c r="K493" s="555"/>
    </row>
    <row r="494" spans="2:11" ht="15">
      <c r="B494" s="555"/>
      <c r="D494" s="555"/>
      <c r="E494" s="555"/>
      <c r="F494" s="555"/>
      <c r="G494" s="700"/>
      <c r="H494" s="700"/>
      <c r="I494" s="699"/>
      <c r="J494" s="555"/>
      <c r="K494" s="555"/>
    </row>
    <row r="495" spans="2:11" ht="15">
      <c r="B495" s="555"/>
      <c r="D495" s="555"/>
      <c r="E495" s="555"/>
      <c r="F495" s="555"/>
      <c r="G495" s="700"/>
      <c r="H495" s="700"/>
      <c r="I495" s="699"/>
      <c r="J495" s="555"/>
      <c r="K495" s="555"/>
    </row>
    <row r="496" spans="2:11" ht="15">
      <c r="B496" s="555"/>
      <c r="D496" s="555"/>
      <c r="E496" s="555"/>
      <c r="F496" s="555"/>
      <c r="G496" s="700"/>
      <c r="H496" s="700"/>
      <c r="I496" s="699"/>
      <c r="J496" s="555"/>
      <c r="K496" s="555"/>
    </row>
    <row r="497" spans="2:11" ht="15">
      <c r="B497" s="555"/>
      <c r="D497" s="555"/>
      <c r="E497" s="555"/>
      <c r="F497" s="555"/>
      <c r="G497" s="700"/>
      <c r="H497" s="700"/>
      <c r="I497" s="699"/>
      <c r="J497" s="555"/>
      <c r="K497" s="555"/>
    </row>
    <row r="498" spans="2:11" ht="15">
      <c r="B498" s="555"/>
      <c r="D498" s="555"/>
      <c r="E498" s="555"/>
      <c r="F498" s="555"/>
      <c r="G498" s="700"/>
      <c r="H498" s="700"/>
      <c r="I498" s="699"/>
      <c r="J498" s="555"/>
      <c r="K498" s="555"/>
    </row>
    <row r="499" spans="2:11" ht="15">
      <c r="B499" s="555"/>
      <c r="D499" s="555"/>
      <c r="E499" s="555"/>
      <c r="F499" s="555"/>
      <c r="G499" s="700"/>
      <c r="H499" s="700"/>
      <c r="I499" s="699"/>
      <c r="J499" s="555"/>
      <c r="K499" s="555"/>
    </row>
    <row r="500" spans="2:11" ht="15">
      <c r="B500" s="555"/>
      <c r="D500" s="555"/>
      <c r="E500" s="555"/>
      <c r="F500" s="555"/>
      <c r="G500" s="700"/>
      <c r="H500" s="700"/>
      <c r="I500" s="699"/>
      <c r="J500" s="555"/>
      <c r="K500" s="555"/>
    </row>
    <row r="501" spans="2:11" ht="15">
      <c r="B501" s="555"/>
      <c r="D501" s="555"/>
      <c r="E501" s="555"/>
      <c r="F501" s="555"/>
      <c r="G501" s="700"/>
      <c r="H501" s="700"/>
      <c r="I501" s="699"/>
      <c r="J501" s="555"/>
      <c r="K501" s="555"/>
    </row>
    <row r="502" spans="2:11" ht="15">
      <c r="B502" s="555"/>
      <c r="D502" s="555"/>
      <c r="E502" s="555"/>
      <c r="F502" s="555"/>
      <c r="G502" s="700"/>
      <c r="H502" s="700"/>
      <c r="I502" s="699"/>
      <c r="J502" s="555"/>
      <c r="K502" s="555"/>
    </row>
    <row r="503" spans="2:11" ht="15">
      <c r="B503" s="555"/>
      <c r="D503" s="555"/>
      <c r="E503" s="555"/>
      <c r="F503" s="555"/>
      <c r="G503" s="700"/>
      <c r="H503" s="700"/>
      <c r="I503" s="699"/>
      <c r="J503" s="555"/>
      <c r="K503" s="555"/>
    </row>
    <row r="504" spans="2:11" ht="15">
      <c r="B504" s="555"/>
      <c r="D504" s="555"/>
      <c r="E504" s="555"/>
      <c r="F504" s="555"/>
      <c r="G504" s="700"/>
      <c r="H504" s="700"/>
      <c r="I504" s="699"/>
      <c r="J504" s="555"/>
      <c r="K504" s="555"/>
    </row>
    <row r="505" spans="2:11" ht="15">
      <c r="B505" s="555"/>
      <c r="D505" s="555"/>
      <c r="E505" s="555"/>
      <c r="F505" s="555"/>
      <c r="G505" s="700"/>
      <c r="H505" s="700"/>
      <c r="I505" s="699"/>
      <c r="J505" s="555"/>
      <c r="K505" s="555"/>
    </row>
    <row r="506" spans="2:11" ht="15">
      <c r="B506" s="555"/>
      <c r="D506" s="555"/>
      <c r="E506" s="555"/>
      <c r="F506" s="555"/>
      <c r="G506" s="700"/>
      <c r="H506" s="700"/>
      <c r="I506" s="699"/>
      <c r="J506" s="555"/>
      <c r="K506" s="555"/>
    </row>
    <row r="507" spans="2:11" ht="15">
      <c r="B507" s="555"/>
      <c r="D507" s="555"/>
      <c r="E507" s="555"/>
      <c r="F507" s="555"/>
      <c r="G507" s="700"/>
      <c r="H507" s="700"/>
      <c r="I507" s="699"/>
      <c r="J507" s="555"/>
      <c r="K507" s="555"/>
    </row>
    <row r="508" spans="2:11" ht="15">
      <c r="B508" s="555"/>
      <c r="D508" s="555"/>
      <c r="E508" s="555"/>
      <c r="F508" s="555"/>
      <c r="G508" s="700"/>
      <c r="H508" s="700"/>
      <c r="I508" s="699"/>
      <c r="J508" s="555"/>
      <c r="K508" s="555"/>
    </row>
    <row r="509" spans="2:11" ht="15">
      <c r="B509" s="555"/>
      <c r="D509" s="555"/>
      <c r="E509" s="555"/>
      <c r="F509" s="555"/>
      <c r="G509" s="700"/>
      <c r="H509" s="700"/>
      <c r="I509" s="699"/>
      <c r="J509" s="555"/>
      <c r="K509" s="555"/>
    </row>
    <row r="510" spans="2:11" ht="15">
      <c r="B510" s="555"/>
      <c r="D510" s="555"/>
      <c r="E510" s="555"/>
      <c r="F510" s="555"/>
      <c r="G510" s="700"/>
      <c r="H510" s="700"/>
      <c r="I510" s="699"/>
      <c r="J510" s="555"/>
      <c r="K510" s="555"/>
    </row>
    <row r="511" spans="2:11" ht="15">
      <c r="B511" s="555"/>
      <c r="D511" s="555"/>
      <c r="E511" s="555"/>
      <c r="F511" s="555"/>
      <c r="G511" s="700"/>
      <c r="H511" s="700"/>
      <c r="I511" s="699"/>
      <c r="J511" s="555"/>
      <c r="K511" s="555"/>
    </row>
    <row r="512" spans="2:11" ht="15">
      <c r="B512" s="555"/>
      <c r="D512" s="555"/>
      <c r="E512" s="555"/>
      <c r="F512" s="555"/>
      <c r="G512" s="700"/>
      <c r="H512" s="700"/>
      <c r="I512" s="699"/>
      <c r="J512" s="555"/>
      <c r="K512" s="555"/>
    </row>
    <row r="513" spans="2:11" ht="15">
      <c r="B513" s="555"/>
      <c r="D513" s="555"/>
      <c r="E513" s="555"/>
      <c r="F513" s="555"/>
      <c r="G513" s="700"/>
      <c r="H513" s="700"/>
      <c r="I513" s="699"/>
      <c r="J513" s="555"/>
      <c r="K513" s="555"/>
    </row>
    <row r="514" spans="2:11" ht="15">
      <c r="B514" s="555"/>
      <c r="D514" s="555"/>
      <c r="E514" s="555"/>
      <c r="F514" s="555"/>
      <c r="G514" s="700"/>
      <c r="H514" s="700"/>
      <c r="I514" s="699"/>
      <c r="J514" s="555"/>
      <c r="K514" s="555"/>
    </row>
    <row r="515" spans="2:11" ht="15">
      <c r="B515" s="555"/>
      <c r="D515" s="555"/>
      <c r="E515" s="555"/>
      <c r="F515" s="555"/>
      <c r="G515" s="700"/>
      <c r="H515" s="700"/>
      <c r="I515" s="699"/>
      <c r="J515" s="555"/>
      <c r="K515" s="555"/>
    </row>
    <row r="516" spans="2:11" ht="15">
      <c r="B516" s="555"/>
      <c r="D516" s="555"/>
      <c r="E516" s="555"/>
      <c r="F516" s="555"/>
      <c r="G516" s="700"/>
      <c r="H516" s="700"/>
      <c r="I516" s="699"/>
      <c r="J516" s="555"/>
      <c r="K516" s="555"/>
    </row>
    <row r="517" spans="2:11" ht="15">
      <c r="B517" s="555"/>
      <c r="D517" s="555"/>
      <c r="E517" s="555"/>
      <c r="F517" s="555"/>
      <c r="G517" s="700"/>
      <c r="H517" s="700"/>
      <c r="I517" s="699"/>
      <c r="J517" s="555"/>
      <c r="K517" s="555"/>
    </row>
    <row r="518" spans="2:11" ht="15">
      <c r="B518" s="555"/>
      <c r="D518" s="555"/>
      <c r="E518" s="555"/>
      <c r="F518" s="555"/>
      <c r="G518" s="700"/>
      <c r="H518" s="700"/>
      <c r="I518" s="699"/>
      <c r="J518" s="555"/>
      <c r="K518" s="555"/>
    </row>
    <row r="519" spans="2:11" ht="15">
      <c r="B519" s="555"/>
      <c r="D519" s="555"/>
      <c r="E519" s="555"/>
      <c r="F519" s="555"/>
      <c r="G519" s="700"/>
      <c r="H519" s="700"/>
      <c r="I519" s="699"/>
      <c r="J519" s="555"/>
      <c r="K519" s="555"/>
    </row>
    <row r="520" spans="2:11" ht="15">
      <c r="B520" s="555"/>
      <c r="D520" s="555"/>
      <c r="E520" s="555"/>
      <c r="F520" s="555"/>
      <c r="G520" s="700"/>
      <c r="H520" s="700"/>
      <c r="I520" s="699"/>
      <c r="J520" s="555"/>
      <c r="K520" s="555"/>
    </row>
    <row r="521" spans="2:11" ht="15">
      <c r="B521" s="555"/>
      <c r="D521" s="555"/>
      <c r="E521" s="555"/>
      <c r="F521" s="555"/>
      <c r="G521" s="700"/>
      <c r="H521" s="700"/>
      <c r="I521" s="699"/>
      <c r="J521" s="555"/>
      <c r="K521" s="555"/>
    </row>
    <row r="522" spans="2:11" ht="15">
      <c r="B522" s="555"/>
      <c r="D522" s="555"/>
      <c r="E522" s="555"/>
      <c r="F522" s="555"/>
      <c r="G522" s="700"/>
      <c r="H522" s="700"/>
      <c r="I522" s="699"/>
      <c r="J522" s="555"/>
      <c r="K522" s="555"/>
    </row>
    <row r="523" spans="2:11" ht="15">
      <c r="B523" s="555"/>
      <c r="D523" s="555"/>
      <c r="E523" s="555"/>
      <c r="F523" s="555"/>
      <c r="G523" s="700"/>
      <c r="H523" s="700"/>
      <c r="I523" s="699"/>
      <c r="J523" s="555"/>
      <c r="K523" s="555"/>
    </row>
    <row r="524" spans="2:11" ht="15">
      <c r="B524" s="555"/>
      <c r="D524" s="555"/>
      <c r="E524" s="555"/>
      <c r="F524" s="555"/>
      <c r="G524" s="700"/>
      <c r="H524" s="700"/>
      <c r="I524" s="699"/>
      <c r="J524" s="555"/>
      <c r="K524" s="555"/>
    </row>
    <row r="525" spans="2:11" ht="15">
      <c r="B525" s="555"/>
      <c r="D525" s="555"/>
      <c r="E525" s="555"/>
      <c r="F525" s="555"/>
      <c r="G525" s="700"/>
      <c r="H525" s="700"/>
      <c r="I525" s="699"/>
      <c r="J525" s="555"/>
      <c r="K525" s="555"/>
    </row>
    <row r="526" spans="2:11" ht="15">
      <c r="B526" s="555"/>
      <c r="D526" s="555"/>
      <c r="E526" s="555"/>
      <c r="F526" s="555"/>
      <c r="G526" s="700"/>
      <c r="H526" s="700"/>
      <c r="I526" s="699"/>
      <c r="J526" s="555"/>
      <c r="K526" s="555"/>
    </row>
    <row r="527" spans="2:11" ht="15">
      <c r="B527" s="555"/>
      <c r="D527" s="555"/>
      <c r="E527" s="555"/>
      <c r="F527" s="555"/>
      <c r="G527" s="700"/>
      <c r="H527" s="700"/>
      <c r="I527" s="699"/>
      <c r="J527" s="555"/>
      <c r="K527" s="555"/>
    </row>
    <row r="528" spans="2:11" ht="15">
      <c r="B528" s="555"/>
      <c r="D528" s="555"/>
      <c r="E528" s="555"/>
      <c r="F528" s="555"/>
      <c r="G528" s="700"/>
      <c r="H528" s="700"/>
      <c r="I528" s="699"/>
      <c r="J528" s="555"/>
      <c r="K528" s="555"/>
    </row>
    <row r="529" spans="2:11" ht="15">
      <c r="B529" s="555"/>
      <c r="D529" s="555"/>
      <c r="E529" s="555"/>
      <c r="F529" s="555"/>
      <c r="G529" s="700"/>
      <c r="H529" s="700"/>
      <c r="I529" s="699"/>
      <c r="J529" s="555"/>
      <c r="K529" s="555"/>
    </row>
    <row r="530" spans="2:11" ht="15">
      <c r="B530" s="555"/>
      <c r="D530" s="555"/>
      <c r="E530" s="555"/>
      <c r="F530" s="555"/>
      <c r="G530" s="700"/>
      <c r="H530" s="700"/>
      <c r="I530" s="699"/>
      <c r="J530" s="555"/>
      <c r="K530" s="555"/>
    </row>
    <row r="531" spans="2:11" ht="15">
      <c r="B531" s="555"/>
      <c r="D531" s="555"/>
      <c r="E531" s="555"/>
      <c r="F531" s="555"/>
      <c r="G531" s="700"/>
      <c r="H531" s="700"/>
      <c r="I531" s="699"/>
      <c r="J531" s="555"/>
      <c r="K531" s="555"/>
    </row>
    <row r="532" spans="2:11" ht="15">
      <c r="B532" s="555"/>
      <c r="D532" s="555"/>
      <c r="E532" s="555"/>
      <c r="F532" s="555"/>
      <c r="G532" s="700"/>
      <c r="H532" s="700"/>
      <c r="I532" s="699"/>
      <c r="J532" s="555"/>
      <c r="K532" s="555"/>
    </row>
    <row r="533" spans="2:11" ht="15">
      <c r="B533" s="555"/>
      <c r="D533" s="555"/>
      <c r="E533" s="555"/>
      <c r="F533" s="555"/>
      <c r="G533" s="700"/>
      <c r="H533" s="700"/>
      <c r="I533" s="699"/>
      <c r="J533" s="555"/>
      <c r="K533" s="555"/>
    </row>
    <row r="534" spans="2:11" ht="15">
      <c r="B534" s="555"/>
      <c r="D534" s="555"/>
      <c r="E534" s="555"/>
      <c r="F534" s="555"/>
      <c r="G534" s="700"/>
      <c r="H534" s="700"/>
      <c r="I534" s="699"/>
      <c r="J534" s="555"/>
      <c r="K534" s="555"/>
    </row>
    <row r="535" spans="2:11" ht="15">
      <c r="B535" s="555"/>
      <c r="D535" s="555"/>
      <c r="E535" s="555"/>
      <c r="F535" s="555"/>
      <c r="G535" s="700"/>
      <c r="H535" s="700"/>
      <c r="I535" s="699"/>
      <c r="J535" s="555"/>
      <c r="K535" s="555"/>
    </row>
    <row r="536" spans="2:11" ht="15">
      <c r="B536" s="555"/>
      <c r="D536" s="555"/>
      <c r="E536" s="555"/>
      <c r="F536" s="555"/>
      <c r="G536" s="700"/>
      <c r="H536" s="700"/>
      <c r="I536" s="699"/>
      <c r="J536" s="555"/>
      <c r="K536" s="555"/>
    </row>
    <row r="537" spans="2:11" ht="15">
      <c r="B537" s="555"/>
      <c r="D537" s="555"/>
      <c r="E537" s="555"/>
      <c r="F537" s="555"/>
      <c r="G537" s="700"/>
      <c r="H537" s="700"/>
      <c r="I537" s="699"/>
      <c r="J537" s="555"/>
      <c r="K537" s="555"/>
    </row>
    <row r="538" spans="2:11" ht="15">
      <c r="B538" s="555"/>
      <c r="D538" s="555"/>
      <c r="E538" s="555"/>
      <c r="F538" s="555"/>
      <c r="G538" s="700"/>
      <c r="H538" s="700"/>
      <c r="I538" s="699"/>
      <c r="J538" s="555"/>
      <c r="K538" s="555"/>
    </row>
    <row r="539" spans="2:11" ht="15">
      <c r="B539" s="555"/>
      <c r="D539" s="555"/>
      <c r="E539" s="555"/>
      <c r="F539" s="555"/>
      <c r="G539" s="700"/>
      <c r="H539" s="700"/>
      <c r="I539" s="699"/>
      <c r="J539" s="555"/>
      <c r="K539" s="555"/>
    </row>
    <row r="540" spans="2:11" ht="15">
      <c r="B540" s="555"/>
      <c r="D540" s="555"/>
      <c r="E540" s="555"/>
      <c r="F540" s="555"/>
      <c r="G540" s="700"/>
      <c r="H540" s="700"/>
      <c r="I540" s="699"/>
      <c r="J540" s="555"/>
      <c r="K540" s="555"/>
    </row>
    <row r="541" spans="2:11" ht="15">
      <c r="B541" s="555"/>
      <c r="D541" s="555"/>
      <c r="E541" s="555"/>
      <c r="F541" s="555"/>
      <c r="G541" s="700"/>
      <c r="H541" s="700"/>
      <c r="I541" s="699"/>
      <c r="J541" s="555"/>
      <c r="K541" s="555"/>
    </row>
    <row r="542" spans="2:11" ht="15">
      <c r="B542" s="555"/>
      <c r="D542" s="555"/>
      <c r="E542" s="555"/>
      <c r="F542" s="555"/>
      <c r="G542" s="700"/>
      <c r="H542" s="700"/>
      <c r="I542" s="699"/>
      <c r="J542" s="555"/>
      <c r="K542" s="555"/>
    </row>
    <row r="543" spans="2:11" ht="15">
      <c r="B543" s="555"/>
      <c r="D543" s="555"/>
      <c r="E543" s="555"/>
      <c r="F543" s="555"/>
      <c r="G543" s="700"/>
      <c r="H543" s="700"/>
      <c r="I543" s="699"/>
      <c r="J543" s="555"/>
      <c r="K543" s="555"/>
    </row>
    <row r="544" spans="2:11" ht="15">
      <c r="B544" s="555"/>
      <c r="D544" s="555"/>
      <c r="E544" s="555"/>
      <c r="F544" s="555"/>
      <c r="G544" s="700"/>
      <c r="H544" s="700"/>
      <c r="I544" s="699"/>
      <c r="J544" s="555"/>
      <c r="K544" s="555"/>
    </row>
    <row r="545" spans="2:11" ht="15">
      <c r="B545" s="555"/>
      <c r="D545" s="555"/>
      <c r="E545" s="555"/>
      <c r="F545" s="555"/>
      <c r="G545" s="700"/>
      <c r="H545" s="700"/>
      <c r="I545" s="699"/>
      <c r="J545" s="555"/>
      <c r="K545" s="555"/>
    </row>
    <row r="546" spans="2:11" ht="15">
      <c r="B546" s="555"/>
      <c r="D546" s="555"/>
      <c r="E546" s="555"/>
      <c r="F546" s="555"/>
      <c r="G546" s="700"/>
      <c r="H546" s="700"/>
      <c r="I546" s="699"/>
      <c r="J546" s="555"/>
      <c r="K546" s="555"/>
    </row>
    <row r="547" spans="2:11" ht="15">
      <c r="B547" s="555"/>
      <c r="D547" s="555"/>
      <c r="E547" s="555"/>
      <c r="F547" s="555"/>
      <c r="G547" s="700"/>
      <c r="H547" s="700"/>
      <c r="I547" s="699"/>
      <c r="J547" s="555"/>
      <c r="K547" s="555"/>
    </row>
    <row r="548" spans="2:11" ht="15">
      <c r="B548" s="555"/>
      <c r="D548" s="555"/>
      <c r="E548" s="555"/>
      <c r="F548" s="555"/>
      <c r="G548" s="700"/>
      <c r="H548" s="700"/>
      <c r="I548" s="699"/>
      <c r="J548" s="555"/>
      <c r="K548" s="555"/>
    </row>
    <row r="549" spans="2:11" ht="15">
      <c r="B549" s="555"/>
      <c r="D549" s="555"/>
      <c r="E549" s="555"/>
      <c r="F549" s="555"/>
      <c r="G549" s="700"/>
      <c r="H549" s="700"/>
      <c r="I549" s="699"/>
      <c r="J549" s="555"/>
      <c r="K549" s="555"/>
    </row>
    <row r="550" spans="2:11" ht="15">
      <c r="B550" s="555"/>
      <c r="D550" s="555"/>
      <c r="E550" s="555"/>
      <c r="F550" s="555"/>
      <c r="G550" s="700"/>
      <c r="H550" s="700"/>
      <c r="I550" s="699"/>
      <c r="J550" s="555"/>
      <c r="K550" s="555"/>
    </row>
    <row r="551" spans="2:11" ht="15">
      <c r="B551" s="555"/>
      <c r="D551" s="555"/>
      <c r="E551" s="555"/>
      <c r="F551" s="555"/>
      <c r="G551" s="700"/>
      <c r="H551" s="700"/>
      <c r="I551" s="699"/>
      <c r="J551" s="555"/>
      <c r="K551" s="555"/>
    </row>
    <row r="552" spans="2:11" ht="15">
      <c r="B552" s="555"/>
      <c r="D552" s="555"/>
      <c r="E552" s="555"/>
      <c r="F552" s="555"/>
      <c r="G552" s="700"/>
      <c r="H552" s="700"/>
      <c r="I552" s="699"/>
      <c r="J552" s="555"/>
      <c r="K552" s="555"/>
    </row>
    <row r="553" spans="2:11" ht="15">
      <c r="B553" s="555"/>
      <c r="D553" s="555"/>
      <c r="E553" s="555"/>
      <c r="F553" s="555"/>
      <c r="G553" s="700"/>
      <c r="H553" s="700"/>
      <c r="I553" s="699"/>
      <c r="J553" s="555"/>
      <c r="K553" s="555"/>
    </row>
    <row r="554" spans="2:11" ht="15">
      <c r="B554" s="555"/>
      <c r="D554" s="555"/>
      <c r="E554" s="555"/>
      <c r="F554" s="555"/>
      <c r="G554" s="700"/>
      <c r="H554" s="700"/>
      <c r="I554" s="699"/>
      <c r="J554" s="555"/>
      <c r="K554" s="555"/>
    </row>
    <row r="555" spans="2:11" ht="15">
      <c r="B555" s="555"/>
      <c r="D555" s="555"/>
      <c r="E555" s="555"/>
      <c r="F555" s="555"/>
      <c r="G555" s="700"/>
      <c r="H555" s="700"/>
      <c r="I555" s="699"/>
      <c r="J555" s="555"/>
      <c r="K555" s="555"/>
    </row>
    <row r="556" spans="2:11" ht="15">
      <c r="B556" s="555"/>
      <c r="D556" s="555"/>
      <c r="E556" s="555"/>
      <c r="F556" s="555"/>
      <c r="G556" s="700"/>
      <c r="H556" s="700"/>
      <c r="I556" s="699"/>
      <c r="J556" s="555"/>
      <c r="K556" s="555"/>
    </row>
    <row r="557" spans="2:11" ht="15">
      <c r="B557" s="555"/>
      <c r="D557" s="555"/>
      <c r="E557" s="555"/>
      <c r="F557" s="555"/>
      <c r="G557" s="700"/>
      <c r="H557" s="700"/>
      <c r="I557" s="699"/>
      <c r="J557" s="555"/>
      <c r="K557" s="555"/>
    </row>
    <row r="558" spans="2:11" ht="15">
      <c r="B558" s="555"/>
      <c r="D558" s="555"/>
      <c r="E558" s="555"/>
      <c r="F558" s="555"/>
      <c r="G558" s="700"/>
      <c r="H558" s="700"/>
      <c r="I558" s="699"/>
      <c r="J558" s="555"/>
      <c r="K558" s="555"/>
    </row>
    <row r="559" spans="2:11" ht="15">
      <c r="B559" s="555"/>
      <c r="D559" s="555"/>
      <c r="E559" s="555"/>
      <c r="F559" s="555"/>
      <c r="G559" s="700"/>
      <c r="H559" s="700"/>
      <c r="I559" s="699"/>
      <c r="J559" s="555"/>
      <c r="K559" s="555"/>
    </row>
    <row r="560" spans="2:11" ht="15">
      <c r="B560" s="555"/>
      <c r="D560" s="555"/>
      <c r="E560" s="555"/>
      <c r="F560" s="555"/>
      <c r="G560" s="700"/>
      <c r="H560" s="700"/>
      <c r="I560" s="699"/>
      <c r="J560" s="555"/>
      <c r="K560" s="555"/>
    </row>
    <row r="561" spans="2:11" ht="15">
      <c r="B561" s="555"/>
      <c r="D561" s="555"/>
      <c r="E561" s="555"/>
      <c r="F561" s="555"/>
      <c r="G561" s="700"/>
      <c r="H561" s="700"/>
      <c r="I561" s="699"/>
      <c r="J561" s="555"/>
      <c r="K561" s="555"/>
    </row>
    <row r="562" spans="2:11" ht="15">
      <c r="B562" s="555"/>
      <c r="D562" s="555"/>
      <c r="E562" s="555"/>
      <c r="F562" s="555"/>
      <c r="G562" s="700"/>
      <c r="H562" s="700"/>
      <c r="I562" s="699"/>
      <c r="J562" s="555"/>
      <c r="K562" s="555"/>
    </row>
    <row r="563" spans="2:11" ht="15">
      <c r="B563" s="555"/>
      <c r="D563" s="555"/>
      <c r="E563" s="555"/>
      <c r="F563" s="555"/>
      <c r="G563" s="700"/>
      <c r="H563" s="700"/>
      <c r="I563" s="699"/>
      <c r="J563" s="555"/>
      <c r="K563" s="555"/>
    </row>
    <row r="564" spans="2:11" ht="15">
      <c r="B564" s="555"/>
      <c r="D564" s="555"/>
      <c r="E564" s="555"/>
      <c r="F564" s="555"/>
      <c r="G564" s="700"/>
      <c r="H564" s="700"/>
      <c r="I564" s="699"/>
      <c r="J564" s="555"/>
      <c r="K564" s="555"/>
    </row>
    <row r="565" spans="2:11" ht="15">
      <c r="B565" s="555"/>
      <c r="D565" s="555"/>
      <c r="E565" s="555"/>
      <c r="F565" s="555"/>
      <c r="G565" s="700"/>
      <c r="H565" s="700"/>
      <c r="I565" s="699"/>
      <c r="J565" s="555"/>
      <c r="K565" s="555"/>
    </row>
    <row r="566" spans="2:11" ht="15">
      <c r="B566" s="555"/>
      <c r="D566" s="555"/>
      <c r="E566" s="555"/>
      <c r="F566" s="555"/>
      <c r="G566" s="700"/>
      <c r="H566" s="700"/>
      <c r="I566" s="699"/>
      <c r="J566" s="555"/>
      <c r="K566" s="555"/>
    </row>
    <row r="567" spans="2:11" ht="15">
      <c r="B567" s="555"/>
      <c r="D567" s="555"/>
      <c r="E567" s="555"/>
      <c r="F567" s="555"/>
      <c r="G567" s="700"/>
      <c r="H567" s="700"/>
      <c r="I567" s="699"/>
      <c r="J567" s="555"/>
      <c r="K567" s="555"/>
    </row>
    <row r="568" spans="2:11" ht="15">
      <c r="B568" s="555"/>
      <c r="D568" s="555"/>
      <c r="E568" s="555"/>
      <c r="F568" s="555"/>
      <c r="G568" s="700"/>
      <c r="H568" s="700"/>
      <c r="I568" s="699"/>
      <c r="J568" s="555"/>
      <c r="K568" s="555"/>
    </row>
    <row r="569" spans="2:11" ht="15">
      <c r="B569" s="555"/>
      <c r="D569" s="555"/>
      <c r="E569" s="555"/>
      <c r="F569" s="555"/>
      <c r="G569" s="700"/>
      <c r="H569" s="700"/>
      <c r="I569" s="699"/>
      <c r="J569" s="555"/>
      <c r="K569" s="555"/>
    </row>
    <row r="570" spans="2:11" ht="15">
      <c r="B570" s="555"/>
      <c r="D570" s="555"/>
      <c r="E570" s="555"/>
      <c r="F570" s="555"/>
      <c r="G570" s="700"/>
      <c r="H570" s="700"/>
      <c r="I570" s="699"/>
      <c r="J570" s="555"/>
      <c r="K570" s="555"/>
    </row>
    <row r="571" spans="2:11" ht="15">
      <c r="B571" s="555"/>
      <c r="D571" s="555"/>
      <c r="E571" s="555"/>
      <c r="F571" s="555"/>
      <c r="G571" s="700"/>
      <c r="H571" s="700"/>
      <c r="I571" s="699"/>
      <c r="J571" s="555"/>
      <c r="K571" s="555"/>
    </row>
    <row r="572" spans="2:11" ht="15">
      <c r="B572" s="555"/>
      <c r="D572" s="555"/>
      <c r="E572" s="555"/>
      <c r="F572" s="555"/>
      <c r="G572" s="700"/>
      <c r="H572" s="700"/>
      <c r="I572" s="699"/>
      <c r="J572" s="555"/>
      <c r="K572" s="555"/>
    </row>
    <row r="573" spans="2:11" ht="15">
      <c r="B573" s="555"/>
      <c r="D573" s="555"/>
      <c r="E573" s="555"/>
      <c r="F573" s="555"/>
      <c r="G573" s="700"/>
      <c r="H573" s="700"/>
      <c r="I573" s="699"/>
      <c r="J573" s="555"/>
      <c r="K573" s="555"/>
    </row>
    <row r="574" spans="2:11" ht="15">
      <c r="B574" s="555"/>
      <c r="D574" s="555"/>
      <c r="E574" s="555"/>
      <c r="F574" s="555"/>
      <c r="G574" s="700"/>
      <c r="H574" s="700"/>
      <c r="I574" s="699"/>
      <c r="J574" s="555"/>
      <c r="K574" s="555"/>
    </row>
    <row r="575" spans="2:11" ht="15">
      <c r="B575" s="555"/>
      <c r="D575" s="555"/>
      <c r="E575" s="555"/>
      <c r="F575" s="555"/>
      <c r="G575" s="700"/>
      <c r="H575" s="700"/>
      <c r="I575" s="699"/>
      <c r="J575" s="555"/>
      <c r="K575" s="555"/>
    </row>
    <row r="576" spans="2:11" ht="15">
      <c r="B576" s="555"/>
      <c r="D576" s="555"/>
      <c r="E576" s="555"/>
      <c r="F576" s="555"/>
      <c r="G576" s="700"/>
      <c r="H576" s="700"/>
      <c r="I576" s="699"/>
      <c r="J576" s="555"/>
      <c r="K576" s="555"/>
    </row>
    <row r="577" spans="2:11" ht="15">
      <c r="B577" s="555"/>
      <c r="D577" s="555"/>
      <c r="E577" s="555"/>
      <c r="F577" s="555"/>
      <c r="G577" s="700"/>
      <c r="H577" s="700"/>
      <c r="I577" s="699"/>
      <c r="J577" s="555"/>
      <c r="K577" s="555"/>
    </row>
    <row r="578" spans="2:11" ht="15">
      <c r="B578" s="555"/>
      <c r="D578" s="555"/>
      <c r="E578" s="555"/>
      <c r="F578" s="555"/>
      <c r="G578" s="700"/>
      <c r="H578" s="700"/>
      <c r="I578" s="699"/>
      <c r="J578" s="555"/>
      <c r="K578" s="555"/>
    </row>
  </sheetData>
  <sheetProtection/>
  <mergeCells count="34">
    <mergeCell ref="B1:F1"/>
    <mergeCell ref="B2:F2"/>
    <mergeCell ref="G2:K2"/>
    <mergeCell ref="L2:P2"/>
    <mergeCell ref="B3:F3"/>
    <mergeCell ref="G3:K3"/>
    <mergeCell ref="L3:P3"/>
    <mergeCell ref="B7:F7"/>
    <mergeCell ref="B14:F14"/>
    <mergeCell ref="Q223:R223"/>
    <mergeCell ref="Q224:R224"/>
    <mergeCell ref="I85:I89"/>
    <mergeCell ref="I90:I91"/>
    <mergeCell ref="Q220:R220"/>
    <mergeCell ref="Q222:R222"/>
    <mergeCell ref="Q221:R221"/>
    <mergeCell ref="B5:F5"/>
    <mergeCell ref="B62:F62"/>
    <mergeCell ref="B69:E69"/>
    <mergeCell ref="B65:E65"/>
    <mergeCell ref="B20:F20"/>
    <mergeCell ref="B25:F25"/>
    <mergeCell ref="B29:F29"/>
    <mergeCell ref="B33:F33"/>
    <mergeCell ref="B48:F48"/>
    <mergeCell ref="B53:F53"/>
    <mergeCell ref="B155:E155"/>
    <mergeCell ref="B157:E157"/>
    <mergeCell ref="B163:E163"/>
    <mergeCell ref="B84:E84"/>
    <mergeCell ref="B95:E95"/>
    <mergeCell ref="B100:E100"/>
    <mergeCell ref="B125:E125"/>
    <mergeCell ref="B153:E15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Q123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H2" sqref="H2"/>
    </sheetView>
  </sheetViews>
  <sheetFormatPr defaultColWidth="9.140625" defaultRowHeight="12.75"/>
  <cols>
    <col min="1" max="1" width="27.7109375" style="33" customWidth="1"/>
    <col min="2" max="2" width="30.00390625" style="0" customWidth="1"/>
    <col min="3" max="3" width="19.28125" style="0" bestFit="1" customWidth="1"/>
    <col min="4" max="6" width="13.8515625" style="0" hidden="1" customWidth="1"/>
    <col min="7" max="7" width="16.8515625" style="0" customWidth="1"/>
    <col min="8" max="8" width="20.140625" style="0" customWidth="1"/>
    <col min="9" max="9" width="43.57421875" style="88" customWidth="1"/>
    <col min="10" max="10" width="17.8515625" style="88" customWidth="1"/>
    <col min="11" max="11" width="33.28125" style="0" customWidth="1"/>
    <col min="12" max="12" width="14.421875" style="0" customWidth="1"/>
    <col min="13" max="13" width="16.7109375" style="0" customWidth="1"/>
    <col min="14" max="15" width="22.57421875" style="0" customWidth="1"/>
    <col min="16" max="16" width="48.57421875" style="0" customWidth="1"/>
    <col min="17" max="17" width="64.28125" style="0" customWidth="1"/>
  </cols>
  <sheetData>
    <row r="1" spans="1:15" ht="33" customHeight="1">
      <c r="A1" s="777" t="s">
        <v>1168</v>
      </c>
      <c r="B1" s="778"/>
      <c r="C1" s="778"/>
      <c r="D1" s="778"/>
      <c r="E1" s="778"/>
      <c r="F1" s="778"/>
      <c r="G1" s="778"/>
      <c r="H1" s="778"/>
      <c r="I1" s="85"/>
      <c r="J1" s="85"/>
      <c r="K1" s="83"/>
      <c r="L1" s="83"/>
      <c r="M1" s="83"/>
      <c r="N1" s="83"/>
      <c r="O1" s="83"/>
    </row>
    <row r="2" spans="1:17" s="215" customFormat="1" ht="65.25" customHeight="1">
      <c r="A2" s="212" t="s">
        <v>486</v>
      </c>
      <c r="B2" s="213" t="s">
        <v>731</v>
      </c>
      <c r="C2" s="211" t="s">
        <v>343</v>
      </c>
      <c r="D2" s="211" t="s">
        <v>1059</v>
      </c>
      <c r="E2" s="211" t="s">
        <v>1060</v>
      </c>
      <c r="F2" s="211" t="s">
        <v>424</v>
      </c>
      <c r="G2" s="211" t="s">
        <v>493</v>
      </c>
      <c r="H2" s="211" t="s">
        <v>488</v>
      </c>
      <c r="I2" s="211" t="s">
        <v>487</v>
      </c>
      <c r="J2" s="211" t="s">
        <v>629</v>
      </c>
      <c r="K2" s="211" t="s">
        <v>1766</v>
      </c>
      <c r="L2" s="211" t="s">
        <v>1765</v>
      </c>
      <c r="M2" s="211" t="s">
        <v>1767</v>
      </c>
      <c r="N2" s="211" t="s">
        <v>257</v>
      </c>
      <c r="O2" s="211" t="s">
        <v>1570</v>
      </c>
      <c r="P2" s="214" t="s">
        <v>1239</v>
      </c>
      <c r="Q2" s="212" t="s">
        <v>485</v>
      </c>
    </row>
    <row r="3" spans="1:17" s="1" customFormat="1" ht="21.75">
      <c r="A3" s="37"/>
      <c r="B3" s="23"/>
      <c r="C3" s="3"/>
      <c r="D3" s="3"/>
      <c r="E3" s="3"/>
      <c r="F3" s="3"/>
      <c r="G3" s="3"/>
      <c r="H3" s="3"/>
      <c r="I3" s="87"/>
      <c r="J3" s="87"/>
      <c r="K3" s="23" t="s">
        <v>895</v>
      </c>
      <c r="L3" s="23"/>
      <c r="M3" s="23"/>
      <c r="N3" s="23"/>
      <c r="O3" s="23"/>
      <c r="P3" s="84"/>
      <c r="Q3" s="3"/>
    </row>
    <row r="4" spans="1:17" s="1" customFormat="1" ht="12.75">
      <c r="A4" s="21">
        <v>50003</v>
      </c>
      <c r="B4" s="23" t="s">
        <v>427</v>
      </c>
      <c r="C4" s="22">
        <v>180</v>
      </c>
      <c r="D4" s="22">
        <v>175.5</v>
      </c>
      <c r="E4" s="22">
        <v>159.6</v>
      </c>
      <c r="F4" s="22"/>
      <c r="G4" s="22"/>
      <c r="H4" s="3">
        <v>10003</v>
      </c>
      <c r="I4" s="87" t="s">
        <v>44</v>
      </c>
      <c r="J4" s="87"/>
      <c r="K4" s="84"/>
      <c r="L4" s="84"/>
      <c r="M4" s="84"/>
      <c r="N4" s="84"/>
      <c r="O4" s="84"/>
      <c r="P4" s="84"/>
      <c r="Q4" s="3"/>
    </row>
    <row r="5" spans="1:17" s="1" customFormat="1" ht="12.75">
      <c r="A5" s="21">
        <v>50056</v>
      </c>
      <c r="B5" s="23" t="s">
        <v>532</v>
      </c>
      <c r="C5" s="22">
        <v>293</v>
      </c>
      <c r="D5" s="22"/>
      <c r="E5" s="22"/>
      <c r="F5" s="22"/>
      <c r="G5" s="22"/>
      <c r="H5" s="3">
        <v>10003</v>
      </c>
      <c r="I5" s="87" t="s">
        <v>44</v>
      </c>
      <c r="J5" s="87"/>
      <c r="K5" s="84"/>
      <c r="L5" s="84"/>
      <c r="M5" s="84"/>
      <c r="N5" s="84"/>
      <c r="O5" s="84"/>
      <c r="P5" s="84"/>
      <c r="Q5" s="3"/>
    </row>
    <row r="6" spans="1:17" s="52" customFormat="1" ht="12.75">
      <c r="A6" s="53">
        <v>50013</v>
      </c>
      <c r="B6" s="123" t="s">
        <v>786</v>
      </c>
      <c r="C6" s="77">
        <v>185.38</v>
      </c>
      <c r="D6" s="77">
        <v>149.39</v>
      </c>
      <c r="E6" s="77"/>
      <c r="F6" s="77"/>
      <c r="G6" s="77"/>
      <c r="H6" s="51">
        <v>10006</v>
      </c>
      <c r="I6" s="121" t="s">
        <v>741</v>
      </c>
      <c r="J6" s="121"/>
      <c r="K6" s="122"/>
      <c r="L6" s="122"/>
      <c r="M6" s="122"/>
      <c r="N6" s="122"/>
      <c r="O6" s="122"/>
      <c r="P6" s="152" t="s">
        <v>307</v>
      </c>
      <c r="Q6" s="51"/>
    </row>
    <row r="7" spans="1:17" s="1" customFormat="1" ht="21.75">
      <c r="A7" s="21">
        <v>50014</v>
      </c>
      <c r="B7" s="138" t="s">
        <v>787</v>
      </c>
      <c r="C7" s="22">
        <v>245.14</v>
      </c>
      <c r="D7" s="22">
        <v>196.11</v>
      </c>
      <c r="E7" s="22"/>
      <c r="F7" s="22"/>
      <c r="G7" s="22"/>
      <c r="H7" s="3">
        <v>10006</v>
      </c>
      <c r="I7" s="87" t="s">
        <v>741</v>
      </c>
      <c r="J7" s="182"/>
      <c r="K7" s="90"/>
      <c r="L7" s="90"/>
      <c r="M7" s="90"/>
      <c r="N7" s="90"/>
      <c r="O7" s="90"/>
      <c r="P7" s="90"/>
      <c r="Q7" s="3"/>
    </row>
    <row r="8" spans="1:17" s="1" customFormat="1" ht="12.75">
      <c r="A8" s="21">
        <v>50015</v>
      </c>
      <c r="B8" s="142" t="s">
        <v>788</v>
      </c>
      <c r="C8" s="22">
        <v>190.55</v>
      </c>
      <c r="D8" s="22">
        <v>127.22</v>
      </c>
      <c r="E8" s="22"/>
      <c r="F8" s="22"/>
      <c r="G8" s="22"/>
      <c r="H8" s="3">
        <v>10006</v>
      </c>
      <c r="I8" s="87" t="s">
        <v>741</v>
      </c>
      <c r="J8" s="182"/>
      <c r="K8" s="90"/>
      <c r="L8" s="90"/>
      <c r="M8" s="90"/>
      <c r="N8" s="90"/>
      <c r="O8" s="90"/>
      <c r="P8" s="90"/>
      <c r="Q8" s="3"/>
    </row>
    <row r="9" spans="1:17" s="1" customFormat="1" ht="12.75">
      <c r="A9" s="21">
        <v>50016</v>
      </c>
      <c r="B9" s="138" t="s">
        <v>56</v>
      </c>
      <c r="C9" s="22">
        <v>252.24</v>
      </c>
      <c r="D9" s="22">
        <v>141.43</v>
      </c>
      <c r="E9" s="22"/>
      <c r="F9" s="22"/>
      <c r="G9" s="22"/>
      <c r="H9" s="3">
        <v>10006</v>
      </c>
      <c r="I9" s="87" t="s">
        <v>741</v>
      </c>
      <c r="J9" s="87"/>
      <c r="K9" s="84"/>
      <c r="L9" s="84"/>
      <c r="M9" s="84"/>
      <c r="N9" s="84"/>
      <c r="O9" s="84"/>
      <c r="P9" s="84"/>
      <c r="Q9" s="3"/>
    </row>
    <row r="10" spans="1:17" s="128" customFormat="1" ht="12.75">
      <c r="A10" s="124">
        <v>50017</v>
      </c>
      <c r="B10" s="125" t="s">
        <v>1522</v>
      </c>
      <c r="C10" s="126">
        <v>190.55</v>
      </c>
      <c r="D10" s="126">
        <v>92.13</v>
      </c>
      <c r="E10" s="126"/>
      <c r="F10" s="126"/>
      <c r="G10" s="126"/>
      <c r="H10" s="124">
        <v>10006</v>
      </c>
      <c r="I10" s="127" t="s">
        <v>741</v>
      </c>
      <c r="J10" s="127"/>
      <c r="K10" s="127"/>
      <c r="L10" s="127"/>
      <c r="M10" s="127"/>
      <c r="N10" s="127"/>
      <c r="O10" s="127"/>
      <c r="P10" s="122" t="s">
        <v>237</v>
      </c>
      <c r="Q10" s="124" t="s">
        <v>1603</v>
      </c>
    </row>
    <row r="11" spans="1:17" s="1" customFormat="1" ht="12.75">
      <c r="A11" s="21">
        <v>50018</v>
      </c>
      <c r="B11" s="138" t="s">
        <v>1523</v>
      </c>
      <c r="C11" s="22">
        <v>195.59</v>
      </c>
      <c r="D11" s="22">
        <v>115.22</v>
      </c>
      <c r="E11" s="22"/>
      <c r="F11" s="22"/>
      <c r="G11" s="22"/>
      <c r="H11" s="3">
        <v>10006</v>
      </c>
      <c r="I11" s="87" t="s">
        <v>741</v>
      </c>
      <c r="J11" s="182"/>
      <c r="K11" s="90"/>
      <c r="L11" s="90"/>
      <c r="M11" s="90"/>
      <c r="N11" s="90"/>
      <c r="O11" s="90"/>
      <c r="P11" s="90"/>
      <c r="Q11" s="3"/>
    </row>
    <row r="12" spans="1:17" s="1" customFormat="1" ht="12.75">
      <c r="A12" s="21">
        <v>50019</v>
      </c>
      <c r="B12" s="142" t="s">
        <v>430</v>
      </c>
      <c r="C12" s="22">
        <v>146.88</v>
      </c>
      <c r="D12" s="22">
        <v>146.88</v>
      </c>
      <c r="E12" s="22"/>
      <c r="F12" s="22"/>
      <c r="G12" s="22"/>
      <c r="H12" s="3">
        <v>10006</v>
      </c>
      <c r="I12" s="87" t="s">
        <v>741</v>
      </c>
      <c r="J12" s="182"/>
      <c r="K12" s="90"/>
      <c r="L12" s="90"/>
      <c r="M12" s="90"/>
      <c r="N12" s="90"/>
      <c r="O12" s="90"/>
      <c r="P12" s="90"/>
      <c r="Q12" s="3"/>
    </row>
    <row r="13" spans="1:17" s="1" customFormat="1" ht="12.75">
      <c r="A13" s="21">
        <v>50020</v>
      </c>
      <c r="B13" s="138" t="s">
        <v>1246</v>
      </c>
      <c r="C13" s="22">
        <v>113.05</v>
      </c>
      <c r="D13" s="22">
        <v>0</v>
      </c>
      <c r="E13" s="22"/>
      <c r="F13" s="22"/>
      <c r="G13" s="22"/>
      <c r="H13" s="3">
        <v>10006</v>
      </c>
      <c r="I13" s="87" t="s">
        <v>741</v>
      </c>
      <c r="J13" s="87"/>
      <c r="K13" s="84"/>
      <c r="L13" s="84"/>
      <c r="M13" s="84"/>
      <c r="N13" s="84"/>
      <c r="O13" s="84"/>
      <c r="P13" s="84"/>
      <c r="Q13" s="3"/>
    </row>
    <row r="14" spans="1:17" s="1" customFormat="1" ht="21.75">
      <c r="A14" s="21">
        <v>50021</v>
      </c>
      <c r="B14" s="138" t="s">
        <v>57</v>
      </c>
      <c r="C14" s="22">
        <v>116.78</v>
      </c>
      <c r="D14" s="22">
        <v>37.38</v>
      </c>
      <c r="E14" s="22"/>
      <c r="F14" s="22"/>
      <c r="G14" s="22"/>
      <c r="H14" s="3">
        <v>10006</v>
      </c>
      <c r="I14" s="87" t="s">
        <v>741</v>
      </c>
      <c r="J14" s="87"/>
      <c r="K14" s="84"/>
      <c r="L14" s="84"/>
      <c r="M14" s="84"/>
      <c r="N14" s="84"/>
      <c r="O14" s="84"/>
      <c r="P14" s="84"/>
      <c r="Q14" s="3"/>
    </row>
    <row r="15" spans="1:17" s="1" customFormat="1" ht="12.75">
      <c r="A15" s="21">
        <v>50022</v>
      </c>
      <c r="B15" s="138" t="s">
        <v>58</v>
      </c>
      <c r="C15" s="22">
        <v>128.01</v>
      </c>
      <c r="D15" s="22">
        <v>78.83</v>
      </c>
      <c r="E15" s="22"/>
      <c r="F15" s="22"/>
      <c r="G15" s="22"/>
      <c r="H15" s="3">
        <v>10006</v>
      </c>
      <c r="I15" s="87" t="s">
        <v>741</v>
      </c>
      <c r="J15" s="87"/>
      <c r="K15" s="84"/>
      <c r="L15" s="84"/>
      <c r="M15" s="84"/>
      <c r="N15" s="84"/>
      <c r="O15" s="84"/>
      <c r="P15" s="84"/>
      <c r="Q15" s="3"/>
    </row>
    <row r="16" spans="1:17" s="1" customFormat="1" ht="12.75">
      <c r="A16" s="21">
        <v>50023</v>
      </c>
      <c r="B16" s="138" t="s">
        <v>1247</v>
      </c>
      <c r="C16" s="22">
        <v>105.45</v>
      </c>
      <c r="D16" s="22">
        <v>51.87</v>
      </c>
      <c r="E16" s="22"/>
      <c r="F16" s="22"/>
      <c r="G16" s="22"/>
      <c r="H16" s="3">
        <v>10006</v>
      </c>
      <c r="I16" s="87" t="s">
        <v>741</v>
      </c>
      <c r="J16" s="87"/>
      <c r="K16" s="84"/>
      <c r="L16" s="84"/>
      <c r="M16" s="84"/>
      <c r="N16" s="84"/>
      <c r="O16" s="84"/>
      <c r="P16" s="84"/>
      <c r="Q16" s="3"/>
    </row>
    <row r="17" spans="1:17" s="52" customFormat="1" ht="12.75">
      <c r="A17" s="53">
        <v>50024</v>
      </c>
      <c r="B17" s="123" t="s">
        <v>1248</v>
      </c>
      <c r="C17" s="120">
        <v>161.133</v>
      </c>
      <c r="D17" s="77">
        <v>0</v>
      </c>
      <c r="E17" s="77"/>
      <c r="F17" s="77"/>
      <c r="G17" s="77"/>
      <c r="H17" s="51">
        <v>10006</v>
      </c>
      <c r="I17" s="121" t="s">
        <v>741</v>
      </c>
      <c r="J17" s="121"/>
      <c r="K17" s="122"/>
      <c r="L17" s="122"/>
      <c r="M17" s="122"/>
      <c r="N17" s="122"/>
      <c r="O17" s="122"/>
      <c r="P17" s="122" t="s">
        <v>237</v>
      </c>
      <c r="Q17" s="51" t="s">
        <v>1603</v>
      </c>
    </row>
    <row r="18" spans="1:17" s="1" customFormat="1" ht="21.75">
      <c r="A18" s="21">
        <v>50025</v>
      </c>
      <c r="B18" s="138" t="s">
        <v>59</v>
      </c>
      <c r="C18" s="22">
        <v>656.08</v>
      </c>
      <c r="D18" s="22">
        <v>0</v>
      </c>
      <c r="E18" s="22"/>
      <c r="F18" s="22"/>
      <c r="G18" s="22"/>
      <c r="H18" s="3">
        <v>10006</v>
      </c>
      <c r="I18" s="87" t="s">
        <v>741</v>
      </c>
      <c r="J18" s="87"/>
      <c r="K18" s="84"/>
      <c r="L18" s="84"/>
      <c r="M18" s="84"/>
      <c r="N18" s="84"/>
      <c r="O18" s="84"/>
      <c r="P18" s="84"/>
      <c r="Q18" s="3"/>
    </row>
    <row r="19" spans="1:17" s="1" customFormat="1" ht="12.75">
      <c r="A19" s="21">
        <v>50026</v>
      </c>
      <c r="B19" s="138" t="s">
        <v>1249</v>
      </c>
      <c r="C19" s="22">
        <v>384.1</v>
      </c>
      <c r="D19" s="22">
        <v>15.2</v>
      </c>
      <c r="E19" s="22"/>
      <c r="F19" s="22"/>
      <c r="G19" s="22"/>
      <c r="H19" s="3">
        <v>10006</v>
      </c>
      <c r="I19" s="87" t="s">
        <v>741</v>
      </c>
      <c r="J19" s="87"/>
      <c r="K19" s="84"/>
      <c r="L19" s="84"/>
      <c r="M19" s="84"/>
      <c r="N19" s="84"/>
      <c r="O19" s="84"/>
      <c r="P19" s="84"/>
      <c r="Q19" s="3"/>
    </row>
    <row r="20" spans="1:17" s="1" customFormat="1" ht="63.75">
      <c r="A20" s="21">
        <v>50027</v>
      </c>
      <c r="B20" s="138" t="s">
        <v>60</v>
      </c>
      <c r="C20" s="100" t="s">
        <v>614</v>
      </c>
      <c r="D20" s="22">
        <v>1368.42</v>
      </c>
      <c r="E20" s="22"/>
      <c r="F20" s="22"/>
      <c r="G20" s="22"/>
      <c r="H20" s="3">
        <v>10006</v>
      </c>
      <c r="I20" s="87" t="s">
        <v>741</v>
      </c>
      <c r="J20" s="87"/>
      <c r="K20" s="84"/>
      <c r="L20" s="84"/>
      <c r="M20" s="84"/>
      <c r="N20" s="84"/>
      <c r="O20" s="84"/>
      <c r="P20" s="84"/>
      <c r="Q20" s="3"/>
    </row>
    <row r="21" spans="1:17" s="1" customFormat="1" ht="12.75">
      <c r="A21" s="21">
        <v>50028</v>
      </c>
      <c r="B21" s="138" t="s">
        <v>692</v>
      </c>
      <c r="C21" s="22">
        <v>491.31</v>
      </c>
      <c r="D21" s="22">
        <v>308.01</v>
      </c>
      <c r="E21" s="22"/>
      <c r="F21" s="22"/>
      <c r="G21" s="22"/>
      <c r="H21" s="3">
        <v>10006</v>
      </c>
      <c r="I21" s="87" t="s">
        <v>741</v>
      </c>
      <c r="J21" s="87"/>
      <c r="K21" s="84"/>
      <c r="L21" s="84"/>
      <c r="M21" s="84"/>
      <c r="N21" s="84"/>
      <c r="O21" s="84"/>
      <c r="P21" s="84"/>
      <c r="Q21" s="3"/>
    </row>
    <row r="22" spans="1:17" s="1" customFormat="1" ht="12.75">
      <c r="A22" s="21">
        <v>50029</v>
      </c>
      <c r="B22" s="138" t="s">
        <v>1066</v>
      </c>
      <c r="C22" s="22">
        <v>262.03</v>
      </c>
      <c r="D22" s="22">
        <v>125.89</v>
      </c>
      <c r="E22" s="22"/>
      <c r="F22" s="22"/>
      <c r="G22" s="22"/>
      <c r="H22" s="3">
        <v>10006</v>
      </c>
      <c r="I22" s="87" t="s">
        <v>741</v>
      </c>
      <c r="J22" s="87"/>
      <c r="K22" s="84"/>
      <c r="L22" s="84"/>
      <c r="M22" s="84"/>
      <c r="N22" s="84"/>
      <c r="O22" s="84"/>
      <c r="P22" s="84"/>
      <c r="Q22" s="3"/>
    </row>
    <row r="23" spans="1:17" s="1" customFormat="1" ht="12.75">
      <c r="A23" s="21">
        <v>50030</v>
      </c>
      <c r="B23" s="138" t="s">
        <v>1067</v>
      </c>
      <c r="C23" s="22">
        <v>229.79</v>
      </c>
      <c r="D23" s="22">
        <v>114.93</v>
      </c>
      <c r="E23" s="22"/>
      <c r="F23" s="22"/>
      <c r="G23" s="22"/>
      <c r="H23" s="3">
        <v>10006</v>
      </c>
      <c r="I23" s="87" t="s">
        <v>741</v>
      </c>
      <c r="J23" s="87"/>
      <c r="K23" s="84"/>
      <c r="L23" s="84"/>
      <c r="M23" s="84"/>
      <c r="N23" s="84"/>
      <c r="O23" s="84"/>
      <c r="P23" s="84"/>
      <c r="Q23" s="3"/>
    </row>
    <row r="24" spans="1:17" s="1" customFormat="1" ht="12.75">
      <c r="A24" s="21">
        <v>50031</v>
      </c>
      <c r="B24" s="138" t="s">
        <v>1068</v>
      </c>
      <c r="C24" s="22">
        <v>123.6</v>
      </c>
      <c r="D24" s="22">
        <v>41.5</v>
      </c>
      <c r="E24" s="22"/>
      <c r="F24" s="22"/>
      <c r="G24" s="22"/>
      <c r="H24" s="3">
        <v>10006</v>
      </c>
      <c r="I24" s="87" t="s">
        <v>741</v>
      </c>
      <c r="J24" s="87"/>
      <c r="K24" s="84"/>
      <c r="L24" s="84"/>
      <c r="M24" s="84"/>
      <c r="N24" s="84"/>
      <c r="O24" s="84"/>
      <c r="P24" s="84"/>
      <c r="Q24" s="3"/>
    </row>
    <row r="25" spans="1:17" s="52" customFormat="1" ht="12.75">
      <c r="A25" s="53">
        <v>50032</v>
      </c>
      <c r="B25" s="123" t="s">
        <v>1069</v>
      </c>
      <c r="C25" s="77">
        <v>6783.82</v>
      </c>
      <c r="D25" s="77">
        <v>286.29</v>
      </c>
      <c r="E25" s="77"/>
      <c r="F25" s="77"/>
      <c r="G25" s="77"/>
      <c r="H25" s="51">
        <v>10006</v>
      </c>
      <c r="I25" s="121" t="s">
        <v>741</v>
      </c>
      <c r="J25" s="121"/>
      <c r="K25" s="122"/>
      <c r="L25" s="122"/>
      <c r="M25" s="122"/>
      <c r="N25" s="122"/>
      <c r="O25" s="122"/>
      <c r="P25" s="122" t="s">
        <v>237</v>
      </c>
      <c r="Q25" s="51" t="s">
        <v>1603</v>
      </c>
    </row>
    <row r="26" spans="1:17" s="1" customFormat="1" ht="12.75" customHeight="1">
      <c r="A26" s="21">
        <v>50033</v>
      </c>
      <c r="B26" s="138" t="s">
        <v>1070</v>
      </c>
      <c r="C26" s="22">
        <v>251.01</v>
      </c>
      <c r="D26" s="22">
        <v>232.24</v>
      </c>
      <c r="E26" s="22"/>
      <c r="F26" s="22"/>
      <c r="G26" s="22"/>
      <c r="H26" s="3">
        <v>10006</v>
      </c>
      <c r="I26" s="87" t="s">
        <v>741</v>
      </c>
      <c r="J26" s="87"/>
      <c r="K26" s="84"/>
      <c r="L26" s="84"/>
      <c r="M26" s="84"/>
      <c r="N26" s="84"/>
      <c r="O26" s="84"/>
      <c r="P26" s="84"/>
      <c r="Q26" s="3"/>
    </row>
    <row r="27" spans="1:17" s="1" customFormat="1" ht="12.75">
      <c r="A27" s="21">
        <v>50034</v>
      </c>
      <c r="B27" s="138" t="s">
        <v>1190</v>
      </c>
      <c r="C27" s="22">
        <v>251.32</v>
      </c>
      <c r="D27" s="22">
        <v>220.81</v>
      </c>
      <c r="E27" s="22"/>
      <c r="F27" s="22"/>
      <c r="G27" s="22"/>
      <c r="H27" s="3">
        <v>10006</v>
      </c>
      <c r="I27" s="87" t="s">
        <v>741</v>
      </c>
      <c r="J27" s="87"/>
      <c r="K27" s="84"/>
      <c r="L27" s="84"/>
      <c r="M27" s="84"/>
      <c r="N27" s="84"/>
      <c r="O27" s="84"/>
      <c r="P27" s="84"/>
      <c r="Q27" s="3"/>
    </row>
    <row r="28" spans="1:17" s="1" customFormat="1" ht="12.75">
      <c r="A28" s="21">
        <v>50035</v>
      </c>
      <c r="B28" s="138" t="s">
        <v>1191</v>
      </c>
      <c r="C28" s="22">
        <v>251.32</v>
      </c>
      <c r="D28" s="22">
        <v>232.53</v>
      </c>
      <c r="E28" s="22"/>
      <c r="F28" s="22"/>
      <c r="G28" s="22"/>
      <c r="H28" s="3">
        <v>10006</v>
      </c>
      <c r="I28" s="87" t="s">
        <v>741</v>
      </c>
      <c r="J28" s="87"/>
      <c r="K28" s="84"/>
      <c r="L28" s="84"/>
      <c r="M28" s="84"/>
      <c r="N28" s="84"/>
      <c r="O28" s="84"/>
      <c r="P28" s="84"/>
      <c r="Q28" s="3"/>
    </row>
    <row r="29" spans="1:17" s="1" customFormat="1" ht="12.75">
      <c r="A29" s="21">
        <v>50036</v>
      </c>
      <c r="B29" s="138" t="s">
        <v>1192</v>
      </c>
      <c r="C29" s="22">
        <v>135.3</v>
      </c>
      <c r="D29" s="22">
        <v>125.18</v>
      </c>
      <c r="E29" s="22"/>
      <c r="F29" s="22"/>
      <c r="G29" s="22"/>
      <c r="H29" s="3">
        <v>10006</v>
      </c>
      <c r="I29" s="87" t="s">
        <v>741</v>
      </c>
      <c r="J29" s="87"/>
      <c r="K29" s="84"/>
      <c r="L29" s="84"/>
      <c r="M29" s="84"/>
      <c r="N29" s="84"/>
      <c r="O29" s="84"/>
      <c r="P29" s="84"/>
      <c r="Q29" s="3"/>
    </row>
    <row r="30" spans="1:17" s="1" customFormat="1" ht="12.75">
      <c r="A30" s="21">
        <v>50037</v>
      </c>
      <c r="B30" s="138" t="s">
        <v>1193</v>
      </c>
      <c r="C30" s="107">
        <v>226.627</v>
      </c>
      <c r="D30" s="22">
        <v>0</v>
      </c>
      <c r="E30" s="22"/>
      <c r="F30" s="22"/>
      <c r="G30" s="22"/>
      <c r="H30" s="3">
        <v>10006</v>
      </c>
      <c r="I30" s="87" t="s">
        <v>741</v>
      </c>
      <c r="J30" s="87"/>
      <c r="K30" s="84"/>
      <c r="L30" s="84"/>
      <c r="M30" s="84"/>
      <c r="N30" s="84"/>
      <c r="O30" s="84"/>
      <c r="P30" s="84"/>
      <c r="Q30" s="3"/>
    </row>
    <row r="31" spans="1:17" s="1" customFormat="1" ht="12.75">
      <c r="A31" s="21">
        <v>50038</v>
      </c>
      <c r="B31" s="138" t="s">
        <v>1194</v>
      </c>
      <c r="C31" s="107">
        <v>242.598</v>
      </c>
      <c r="D31" s="22">
        <v>218.33</v>
      </c>
      <c r="E31" s="22"/>
      <c r="F31" s="22"/>
      <c r="G31" s="22"/>
      <c r="H31" s="3">
        <v>10006</v>
      </c>
      <c r="I31" s="87" t="s">
        <v>741</v>
      </c>
      <c r="J31" s="87"/>
      <c r="K31" s="84"/>
      <c r="L31" s="84"/>
      <c r="M31" s="84"/>
      <c r="N31" s="84"/>
      <c r="O31" s="84"/>
      <c r="P31" s="84"/>
      <c r="Q31" s="3"/>
    </row>
    <row r="32" spans="1:17" s="52" customFormat="1" ht="12.75">
      <c r="A32" s="53">
        <v>50039</v>
      </c>
      <c r="B32" s="123" t="s">
        <v>592</v>
      </c>
      <c r="C32" s="77">
        <v>140.18</v>
      </c>
      <c r="D32" s="77">
        <v>0</v>
      </c>
      <c r="E32" s="77"/>
      <c r="F32" s="77"/>
      <c r="G32" s="77"/>
      <c r="H32" s="51">
        <v>10006</v>
      </c>
      <c r="I32" s="121" t="s">
        <v>741</v>
      </c>
      <c r="J32" s="121"/>
      <c r="K32" s="122"/>
      <c r="L32" s="122"/>
      <c r="M32" s="122"/>
      <c r="N32" s="122"/>
      <c r="O32" s="122"/>
      <c r="P32" s="122" t="s">
        <v>237</v>
      </c>
      <c r="Q32" s="51" t="s">
        <v>1603</v>
      </c>
    </row>
    <row r="33" spans="1:17" s="1" customFormat="1" ht="12.75">
      <c r="A33" s="21">
        <v>50040</v>
      </c>
      <c r="B33" s="138" t="s">
        <v>418</v>
      </c>
      <c r="C33" s="22">
        <v>130.98</v>
      </c>
      <c r="D33" s="22">
        <v>103.12</v>
      </c>
      <c r="E33" s="22"/>
      <c r="F33" s="22"/>
      <c r="G33" s="22"/>
      <c r="H33" s="3">
        <v>10006</v>
      </c>
      <c r="I33" s="87" t="s">
        <v>741</v>
      </c>
      <c r="J33" s="87"/>
      <c r="K33" s="84"/>
      <c r="L33" s="84"/>
      <c r="M33" s="84"/>
      <c r="N33" s="84"/>
      <c r="O33" s="84"/>
      <c r="P33" s="84"/>
      <c r="Q33" s="3"/>
    </row>
    <row r="34" spans="1:17" s="1" customFormat="1" ht="12.75">
      <c r="A34" s="21">
        <v>50041</v>
      </c>
      <c r="B34" s="138" t="s">
        <v>430</v>
      </c>
      <c r="C34" s="22">
        <v>123.6</v>
      </c>
      <c r="D34" s="22">
        <v>106.02</v>
      </c>
      <c r="E34" s="22"/>
      <c r="F34" s="22"/>
      <c r="G34" s="22"/>
      <c r="H34" s="3">
        <v>10006</v>
      </c>
      <c r="I34" s="87" t="s">
        <v>741</v>
      </c>
      <c r="J34" s="87"/>
      <c r="K34" s="84"/>
      <c r="L34" s="84"/>
      <c r="M34" s="84"/>
      <c r="N34" s="84"/>
      <c r="O34" s="84"/>
      <c r="P34" s="84"/>
      <c r="Q34" s="3"/>
    </row>
    <row r="35" spans="1:17" s="1" customFormat="1" ht="12.75">
      <c r="A35" s="21">
        <v>50042</v>
      </c>
      <c r="B35" s="138" t="s">
        <v>1470</v>
      </c>
      <c r="C35" s="22">
        <v>613.51</v>
      </c>
      <c r="D35" s="22">
        <v>292.16</v>
      </c>
      <c r="E35" s="22"/>
      <c r="F35" s="22"/>
      <c r="G35" s="22"/>
      <c r="H35" s="3">
        <v>10006</v>
      </c>
      <c r="I35" s="87" t="s">
        <v>741</v>
      </c>
      <c r="J35" s="87"/>
      <c r="K35" s="84"/>
      <c r="L35" s="84"/>
      <c r="M35" s="84"/>
      <c r="N35" s="84"/>
      <c r="O35" s="84"/>
      <c r="P35" s="84"/>
      <c r="Q35" s="3"/>
    </row>
    <row r="36" spans="1:17" s="1" customFormat="1" ht="12.75">
      <c r="A36" s="21">
        <v>50043</v>
      </c>
      <c r="B36" s="138" t="s">
        <v>764</v>
      </c>
      <c r="C36" s="22">
        <v>565.81</v>
      </c>
      <c r="D36" s="22">
        <v>138.96</v>
      </c>
      <c r="E36" s="22"/>
      <c r="F36" s="22"/>
      <c r="G36" s="22"/>
      <c r="H36" s="3">
        <v>10006</v>
      </c>
      <c r="I36" s="87" t="s">
        <v>741</v>
      </c>
      <c r="J36" s="87"/>
      <c r="K36" s="84"/>
      <c r="L36" s="84"/>
      <c r="M36" s="84"/>
      <c r="N36" s="84"/>
      <c r="O36" s="84"/>
      <c r="P36" s="84"/>
      <c r="Q36" s="3"/>
    </row>
    <row r="37" spans="1:17" s="1" customFormat="1" ht="12.75">
      <c r="A37" s="21">
        <v>50044</v>
      </c>
      <c r="B37" s="138" t="s">
        <v>1523</v>
      </c>
      <c r="C37" s="107">
        <v>377.592</v>
      </c>
      <c r="D37" s="22">
        <v>274.85</v>
      </c>
      <c r="E37" s="22"/>
      <c r="F37" s="22"/>
      <c r="G37" s="22"/>
      <c r="H37" s="3">
        <v>10006</v>
      </c>
      <c r="I37" s="87" t="s">
        <v>741</v>
      </c>
      <c r="J37" s="87"/>
      <c r="K37" s="84"/>
      <c r="L37" s="84"/>
      <c r="M37" s="84"/>
      <c r="N37" s="84"/>
      <c r="O37" s="84"/>
      <c r="P37" s="84"/>
      <c r="Q37" s="3"/>
    </row>
    <row r="38" spans="1:17" s="225" customFormat="1" ht="21.75">
      <c r="A38" s="227">
        <v>50045</v>
      </c>
      <c r="B38" s="282" t="s">
        <v>1638</v>
      </c>
      <c r="C38" s="283">
        <v>134.737</v>
      </c>
      <c r="D38" s="284">
        <v>74.57</v>
      </c>
      <c r="E38" s="284"/>
      <c r="F38" s="284"/>
      <c r="G38" s="284">
        <v>28.092</v>
      </c>
      <c r="H38" s="224">
        <v>10006</v>
      </c>
      <c r="I38" s="285" t="s">
        <v>741</v>
      </c>
      <c r="J38" s="285"/>
      <c r="K38" s="286"/>
      <c r="L38" s="286"/>
      <c r="M38" s="286"/>
      <c r="N38" s="286"/>
      <c r="O38" s="286"/>
      <c r="P38" s="286" t="s">
        <v>1972</v>
      </c>
      <c r="Q38" s="224"/>
    </row>
    <row r="39" spans="1:17" s="1" customFormat="1" ht="12.75">
      <c r="A39" s="21">
        <v>50046</v>
      </c>
      <c r="B39" s="143" t="s">
        <v>1639</v>
      </c>
      <c r="C39" s="107">
        <v>123.919</v>
      </c>
      <c r="D39" s="22">
        <v>0</v>
      </c>
      <c r="E39" s="22"/>
      <c r="F39" s="22"/>
      <c r="G39" s="22"/>
      <c r="H39" s="3">
        <v>10006</v>
      </c>
      <c r="I39" s="87" t="s">
        <v>741</v>
      </c>
      <c r="J39" s="87"/>
      <c r="K39" s="84"/>
      <c r="L39" s="84"/>
      <c r="M39" s="84"/>
      <c r="N39" s="84"/>
      <c r="O39" s="84"/>
      <c r="P39" s="84"/>
      <c r="Q39" s="3"/>
    </row>
    <row r="40" spans="1:17" s="225" customFormat="1" ht="21.75">
      <c r="A40" s="227">
        <v>50047</v>
      </c>
      <c r="B40" s="282" t="s">
        <v>1638</v>
      </c>
      <c r="C40" s="283">
        <v>134.737</v>
      </c>
      <c r="D40" s="284">
        <v>74.57</v>
      </c>
      <c r="E40" s="284"/>
      <c r="F40" s="284"/>
      <c r="G40" s="284"/>
      <c r="H40" s="224">
        <v>10006</v>
      </c>
      <c r="I40" s="285" t="s">
        <v>741</v>
      </c>
      <c r="J40" s="285"/>
      <c r="K40" s="286"/>
      <c r="L40" s="286"/>
      <c r="M40" s="286"/>
      <c r="N40" s="286"/>
      <c r="O40" s="286"/>
      <c r="P40" s="286" t="s">
        <v>1972</v>
      </c>
      <c r="Q40" s="224"/>
    </row>
    <row r="41" spans="1:17" s="1" customFormat="1" ht="21.75">
      <c r="A41" s="21">
        <v>50048</v>
      </c>
      <c r="B41" s="138" t="s">
        <v>1638</v>
      </c>
      <c r="C41" s="22">
        <v>286.57</v>
      </c>
      <c r="D41" s="22">
        <v>79.3</v>
      </c>
      <c r="E41" s="22"/>
      <c r="F41" s="22"/>
      <c r="G41" s="22"/>
      <c r="H41" s="3">
        <v>10006</v>
      </c>
      <c r="I41" s="87" t="s">
        <v>741</v>
      </c>
      <c r="J41" s="87"/>
      <c r="K41" s="84"/>
      <c r="L41" s="84"/>
      <c r="M41" s="84"/>
      <c r="N41" s="84"/>
      <c r="O41" s="84"/>
      <c r="P41" s="84"/>
      <c r="Q41" s="3"/>
    </row>
    <row r="42" spans="1:17" s="1" customFormat="1" ht="12.75">
      <c r="A42" s="21">
        <v>50049</v>
      </c>
      <c r="B42" s="143" t="s">
        <v>1640</v>
      </c>
      <c r="C42" s="22">
        <v>100.62</v>
      </c>
      <c r="D42" s="22">
        <v>64.86</v>
      </c>
      <c r="E42" s="22"/>
      <c r="F42" s="22"/>
      <c r="G42" s="22"/>
      <c r="H42" s="3">
        <v>10006</v>
      </c>
      <c r="I42" s="87" t="s">
        <v>741</v>
      </c>
      <c r="J42" s="87"/>
      <c r="K42" s="84"/>
      <c r="L42" s="84"/>
      <c r="M42" s="84"/>
      <c r="N42" s="84"/>
      <c r="O42" s="84"/>
      <c r="P42" s="84"/>
      <c r="Q42" s="3"/>
    </row>
    <row r="43" spans="1:17" s="1" customFormat="1" ht="12.75">
      <c r="A43" s="21">
        <v>50058</v>
      </c>
      <c r="B43" s="143" t="s">
        <v>1641</v>
      </c>
      <c r="C43" s="22">
        <v>259</v>
      </c>
      <c r="D43" s="22"/>
      <c r="E43" s="22"/>
      <c r="F43" s="22"/>
      <c r="G43" s="22"/>
      <c r="H43" s="3">
        <v>10006</v>
      </c>
      <c r="I43" s="87" t="s">
        <v>741</v>
      </c>
      <c r="J43" s="87"/>
      <c r="K43" s="84"/>
      <c r="L43" s="84"/>
      <c r="M43" s="84"/>
      <c r="N43" s="108">
        <v>39472</v>
      </c>
      <c r="O43" s="108"/>
      <c r="P43" s="84"/>
      <c r="Q43" s="3"/>
    </row>
    <row r="44" spans="1:17" s="1" customFormat="1" ht="32.25">
      <c r="A44" s="21">
        <v>50059</v>
      </c>
      <c r="B44" s="138" t="s">
        <v>1642</v>
      </c>
      <c r="C44" s="107">
        <v>5498.315</v>
      </c>
      <c r="D44" s="22"/>
      <c r="E44" s="22"/>
      <c r="F44" s="22"/>
      <c r="G44" s="22"/>
      <c r="H44" s="3">
        <v>10006</v>
      </c>
      <c r="I44" s="87" t="s">
        <v>741</v>
      </c>
      <c r="J44" s="87"/>
      <c r="K44" s="84"/>
      <c r="L44" s="84"/>
      <c r="M44" s="84"/>
      <c r="N44" s="84"/>
      <c r="O44" s="84"/>
      <c r="P44" s="84"/>
      <c r="Q44" s="3"/>
    </row>
    <row r="45" spans="1:17" s="1" customFormat="1" ht="32.25">
      <c r="A45" s="21">
        <v>50060</v>
      </c>
      <c r="B45" s="138" t="s">
        <v>1235</v>
      </c>
      <c r="C45" s="107">
        <v>1267</v>
      </c>
      <c r="D45" s="22"/>
      <c r="E45" s="22"/>
      <c r="F45" s="22"/>
      <c r="G45" s="22"/>
      <c r="H45" s="3">
        <v>10006</v>
      </c>
      <c r="I45" s="87" t="s">
        <v>741</v>
      </c>
      <c r="J45" s="87"/>
      <c r="K45" s="84"/>
      <c r="L45" s="84"/>
      <c r="M45" s="84"/>
      <c r="N45" s="84"/>
      <c r="O45" s="84"/>
      <c r="P45" s="84"/>
      <c r="Q45" s="3"/>
    </row>
    <row r="46" spans="1:17" s="1" customFormat="1" ht="32.25">
      <c r="A46" s="21">
        <v>50061</v>
      </c>
      <c r="B46" s="138" t="s">
        <v>1098</v>
      </c>
      <c r="C46" s="107">
        <v>970</v>
      </c>
      <c r="D46" s="22"/>
      <c r="E46" s="22"/>
      <c r="F46" s="22"/>
      <c r="G46" s="22"/>
      <c r="H46" s="3">
        <v>10006</v>
      </c>
      <c r="I46" s="87" t="s">
        <v>741</v>
      </c>
      <c r="J46" s="87"/>
      <c r="K46" s="84"/>
      <c r="L46" s="84"/>
      <c r="M46" s="84"/>
      <c r="N46" s="84"/>
      <c r="O46" s="84"/>
      <c r="P46" s="84"/>
      <c r="Q46" s="3"/>
    </row>
    <row r="47" spans="1:17" s="1" customFormat="1" ht="12.75">
      <c r="A47" s="21">
        <v>50062</v>
      </c>
      <c r="B47" s="138" t="s">
        <v>1099</v>
      </c>
      <c r="C47" s="107">
        <v>194.25</v>
      </c>
      <c r="D47" s="22"/>
      <c r="E47" s="22"/>
      <c r="F47" s="22"/>
      <c r="G47" s="22"/>
      <c r="H47" s="3">
        <v>10006</v>
      </c>
      <c r="I47" s="87" t="s">
        <v>741</v>
      </c>
      <c r="J47" s="87"/>
      <c r="K47" s="84"/>
      <c r="L47" s="84"/>
      <c r="M47" s="84"/>
      <c r="N47" s="84"/>
      <c r="O47" s="84"/>
      <c r="P47" s="84"/>
      <c r="Q47" s="3"/>
    </row>
    <row r="48" spans="1:17" s="1" customFormat="1" ht="12.75">
      <c r="A48" s="21">
        <v>50063</v>
      </c>
      <c r="B48" s="138" t="s">
        <v>1100</v>
      </c>
      <c r="C48" s="107">
        <v>498.75</v>
      </c>
      <c r="D48" s="22"/>
      <c r="E48" s="22"/>
      <c r="F48" s="22"/>
      <c r="G48" s="22"/>
      <c r="H48" s="3">
        <v>10006</v>
      </c>
      <c r="I48" s="87" t="s">
        <v>741</v>
      </c>
      <c r="J48" s="87"/>
      <c r="K48" s="84"/>
      <c r="L48" s="84"/>
      <c r="M48" s="84"/>
      <c r="N48" s="84"/>
      <c r="O48" s="84"/>
      <c r="P48" s="84"/>
      <c r="Q48" s="3"/>
    </row>
    <row r="49" spans="1:17" s="1" customFormat="1" ht="12.75">
      <c r="A49" s="21">
        <v>50064</v>
      </c>
      <c r="B49" s="144" t="s">
        <v>1101</v>
      </c>
      <c r="C49" s="107">
        <v>370</v>
      </c>
      <c r="D49" s="22"/>
      <c r="E49" s="22"/>
      <c r="F49" s="22"/>
      <c r="G49" s="22"/>
      <c r="H49" s="3">
        <v>10006</v>
      </c>
      <c r="I49" s="87" t="s">
        <v>741</v>
      </c>
      <c r="J49" s="87"/>
      <c r="K49" s="84"/>
      <c r="L49" s="84"/>
      <c r="M49" s="84"/>
      <c r="N49" s="84"/>
      <c r="O49" s="84"/>
      <c r="P49" s="84"/>
      <c r="Q49" s="3"/>
    </row>
    <row r="50" spans="1:17" s="1" customFormat="1" ht="12.75">
      <c r="A50" s="21">
        <v>50065</v>
      </c>
      <c r="B50" s="144" t="s">
        <v>1102</v>
      </c>
      <c r="C50" s="107">
        <v>694.995</v>
      </c>
      <c r="D50" s="22"/>
      <c r="E50" s="22"/>
      <c r="F50" s="22"/>
      <c r="G50" s="22"/>
      <c r="H50" s="3">
        <v>10006</v>
      </c>
      <c r="I50" s="87" t="s">
        <v>741</v>
      </c>
      <c r="J50" s="87"/>
      <c r="K50" s="84"/>
      <c r="L50" s="84"/>
      <c r="M50" s="84"/>
      <c r="N50" s="84"/>
      <c r="O50" s="84"/>
      <c r="P50" s="84"/>
      <c r="Q50" s="3"/>
    </row>
    <row r="51" spans="1:17" s="1" customFormat="1" ht="12.75">
      <c r="A51" s="21">
        <v>50066</v>
      </c>
      <c r="B51" s="144" t="s">
        <v>1103</v>
      </c>
      <c r="C51" s="107">
        <v>379.49</v>
      </c>
      <c r="D51" s="22"/>
      <c r="E51" s="22"/>
      <c r="F51" s="22"/>
      <c r="G51" s="22"/>
      <c r="H51" s="3">
        <v>10006</v>
      </c>
      <c r="I51" s="87" t="s">
        <v>741</v>
      </c>
      <c r="J51" s="87"/>
      <c r="K51" s="84"/>
      <c r="L51" s="84"/>
      <c r="M51" s="84"/>
      <c r="N51" s="84"/>
      <c r="O51" s="84"/>
      <c r="P51" s="84"/>
      <c r="Q51" s="3"/>
    </row>
    <row r="52" spans="1:17" s="1" customFormat="1" ht="22.5">
      <c r="A52" s="21">
        <v>50067</v>
      </c>
      <c r="B52" s="144" t="s">
        <v>1104</v>
      </c>
      <c r="C52" s="107">
        <v>265</v>
      </c>
      <c r="D52" s="22"/>
      <c r="E52" s="22"/>
      <c r="F52" s="22"/>
      <c r="G52" s="22"/>
      <c r="H52" s="3">
        <v>10006</v>
      </c>
      <c r="I52" s="87" t="s">
        <v>741</v>
      </c>
      <c r="J52" s="87"/>
      <c r="K52" s="84"/>
      <c r="L52" s="84"/>
      <c r="M52" s="84"/>
      <c r="N52" s="84"/>
      <c r="O52" s="84"/>
      <c r="P52" s="84"/>
      <c r="Q52" s="3"/>
    </row>
    <row r="53" spans="1:17" s="1" customFormat="1" ht="12.75">
      <c r="A53" s="21">
        <v>50068</v>
      </c>
      <c r="B53" s="144" t="s">
        <v>1105</v>
      </c>
      <c r="C53" s="107">
        <v>118.5</v>
      </c>
      <c r="D53" s="22"/>
      <c r="E53" s="22"/>
      <c r="F53" s="22"/>
      <c r="G53" s="22"/>
      <c r="H53" s="3">
        <v>10006</v>
      </c>
      <c r="I53" s="87" t="s">
        <v>741</v>
      </c>
      <c r="J53" s="87"/>
      <c r="K53" s="84"/>
      <c r="L53" s="84"/>
      <c r="M53" s="84"/>
      <c r="N53" s="84"/>
      <c r="O53" s="84"/>
      <c r="P53" s="84"/>
      <c r="Q53" s="3"/>
    </row>
    <row r="54" spans="1:17" s="1" customFormat="1" ht="12.75">
      <c r="A54" s="21">
        <v>50069</v>
      </c>
      <c r="B54" s="144" t="s">
        <v>1106</v>
      </c>
      <c r="C54" s="107">
        <v>194.25</v>
      </c>
      <c r="D54" s="22"/>
      <c r="E54" s="22"/>
      <c r="F54" s="22"/>
      <c r="G54" s="22"/>
      <c r="H54" s="3">
        <v>10006</v>
      </c>
      <c r="I54" s="87" t="s">
        <v>741</v>
      </c>
      <c r="J54" s="87"/>
      <c r="K54" s="84"/>
      <c r="L54" s="84"/>
      <c r="M54" s="84"/>
      <c r="N54" s="84"/>
      <c r="O54" s="84"/>
      <c r="P54" s="84"/>
      <c r="Q54" s="3"/>
    </row>
    <row r="55" spans="1:17" s="1" customFormat="1" ht="12.75">
      <c r="A55" s="21">
        <v>50070</v>
      </c>
      <c r="B55" s="144" t="s">
        <v>1107</v>
      </c>
      <c r="C55" s="107">
        <v>194.25</v>
      </c>
      <c r="D55" s="22"/>
      <c r="E55" s="22"/>
      <c r="F55" s="22"/>
      <c r="G55" s="22"/>
      <c r="H55" s="3">
        <v>10006</v>
      </c>
      <c r="I55" s="87" t="s">
        <v>741</v>
      </c>
      <c r="J55" s="87"/>
      <c r="K55" s="84"/>
      <c r="L55" s="84"/>
      <c r="M55" s="84"/>
      <c r="N55" s="84"/>
      <c r="O55" s="84"/>
      <c r="P55" s="84"/>
      <c r="Q55" s="3"/>
    </row>
    <row r="56" spans="1:17" s="1" customFormat="1" ht="12.75">
      <c r="A56" s="21">
        <v>50071</v>
      </c>
      <c r="B56" s="144" t="s">
        <v>1108</v>
      </c>
      <c r="C56" s="107">
        <v>194.25</v>
      </c>
      <c r="D56" s="22"/>
      <c r="E56" s="22"/>
      <c r="F56" s="22"/>
      <c r="G56" s="22"/>
      <c r="H56" s="3">
        <v>10006</v>
      </c>
      <c r="I56" s="87" t="s">
        <v>741</v>
      </c>
      <c r="J56" s="87"/>
      <c r="K56" s="84"/>
      <c r="L56" s="84"/>
      <c r="M56" s="84"/>
      <c r="N56" s="84"/>
      <c r="O56" s="84"/>
      <c r="P56" s="84"/>
      <c r="Q56" s="3"/>
    </row>
    <row r="57" spans="1:17" s="1" customFormat="1" ht="42.75">
      <c r="A57" s="21">
        <v>50072</v>
      </c>
      <c r="B57" s="138" t="s">
        <v>1109</v>
      </c>
      <c r="C57" s="107">
        <v>399.9</v>
      </c>
      <c r="D57" s="22"/>
      <c r="E57" s="22"/>
      <c r="F57" s="22"/>
      <c r="G57" s="22"/>
      <c r="H57" s="3">
        <v>10006</v>
      </c>
      <c r="I57" s="87" t="s">
        <v>741</v>
      </c>
      <c r="J57" s="87"/>
      <c r="K57" s="84"/>
      <c r="L57" s="84"/>
      <c r="M57" s="84"/>
      <c r="N57" s="84"/>
      <c r="O57" s="84"/>
      <c r="P57" s="84"/>
      <c r="Q57" s="3"/>
    </row>
    <row r="58" spans="1:17" s="1" customFormat="1" ht="21.75">
      <c r="A58" s="21">
        <v>50073</v>
      </c>
      <c r="B58" s="138" t="s">
        <v>1110</v>
      </c>
      <c r="C58" s="107">
        <v>103.9</v>
      </c>
      <c r="D58" s="22"/>
      <c r="E58" s="22"/>
      <c r="F58" s="22"/>
      <c r="G58" s="22"/>
      <c r="H58" s="3">
        <v>10006</v>
      </c>
      <c r="I58" s="87" t="s">
        <v>741</v>
      </c>
      <c r="J58" s="87"/>
      <c r="K58" s="84"/>
      <c r="L58" s="84"/>
      <c r="M58" s="84"/>
      <c r="N58" s="84"/>
      <c r="O58" s="84"/>
      <c r="P58" s="84"/>
      <c r="Q58" s="3"/>
    </row>
    <row r="59" spans="1:17" s="1" customFormat="1" ht="12.75">
      <c r="A59" s="21">
        <v>50074</v>
      </c>
      <c r="B59" s="138" t="s">
        <v>1111</v>
      </c>
      <c r="C59" s="107">
        <v>149.178</v>
      </c>
      <c r="D59" s="22"/>
      <c r="E59" s="22"/>
      <c r="F59" s="22"/>
      <c r="G59" s="22"/>
      <c r="H59" s="3">
        <v>10006</v>
      </c>
      <c r="I59" s="87" t="s">
        <v>741</v>
      </c>
      <c r="J59" s="87"/>
      <c r="K59" s="84"/>
      <c r="L59" s="84"/>
      <c r="M59" s="84"/>
      <c r="N59" s="84"/>
      <c r="O59" s="84"/>
      <c r="P59" s="84"/>
      <c r="Q59" s="3"/>
    </row>
    <row r="60" spans="1:17" s="1" customFormat="1" ht="21.75">
      <c r="A60" s="21">
        <v>50075</v>
      </c>
      <c r="B60" s="138" t="s">
        <v>1371</v>
      </c>
      <c r="C60" s="107">
        <v>259.5</v>
      </c>
      <c r="D60" s="22"/>
      <c r="E60" s="22"/>
      <c r="F60" s="22"/>
      <c r="G60" s="22"/>
      <c r="H60" s="3">
        <v>10006</v>
      </c>
      <c r="I60" s="87" t="s">
        <v>741</v>
      </c>
      <c r="J60" s="87"/>
      <c r="K60" s="84"/>
      <c r="L60" s="84"/>
      <c r="M60" s="84"/>
      <c r="N60" s="84"/>
      <c r="O60" s="84"/>
      <c r="P60" s="84"/>
      <c r="Q60" s="3"/>
    </row>
    <row r="61" spans="1:17" s="1" customFormat="1" ht="32.25">
      <c r="A61" s="21">
        <v>50081</v>
      </c>
      <c r="B61" s="138" t="s">
        <v>234</v>
      </c>
      <c r="C61" s="107">
        <v>4666.533</v>
      </c>
      <c r="D61" s="22"/>
      <c r="E61" s="22"/>
      <c r="F61" s="22"/>
      <c r="G61" s="22"/>
      <c r="H61" s="3">
        <v>10006</v>
      </c>
      <c r="I61" s="87" t="s">
        <v>741</v>
      </c>
      <c r="J61" s="87"/>
      <c r="K61" s="23" t="s">
        <v>235</v>
      </c>
      <c r="L61" s="23"/>
      <c r="M61" s="23"/>
      <c r="N61" s="108">
        <v>41109</v>
      </c>
      <c r="O61" s="108"/>
      <c r="P61" s="119" t="s">
        <v>240</v>
      </c>
      <c r="Q61" s="3"/>
    </row>
    <row r="62" spans="1:17" s="1" customFormat="1" ht="53.25">
      <c r="A62" s="21">
        <v>50083</v>
      </c>
      <c r="B62" s="138" t="s">
        <v>656</v>
      </c>
      <c r="C62" s="107">
        <v>253.525</v>
      </c>
      <c r="D62" s="22"/>
      <c r="E62" s="22"/>
      <c r="F62" s="22"/>
      <c r="G62" s="22"/>
      <c r="H62" s="3">
        <v>10006</v>
      </c>
      <c r="I62" s="87" t="s">
        <v>741</v>
      </c>
      <c r="J62" s="87"/>
      <c r="K62" s="23" t="s">
        <v>657</v>
      </c>
      <c r="L62" s="23"/>
      <c r="M62" s="23"/>
      <c r="N62" s="108">
        <v>41229</v>
      </c>
      <c r="O62" s="108"/>
      <c r="P62" s="119" t="s">
        <v>1183</v>
      </c>
      <c r="Q62" s="3"/>
    </row>
    <row r="63" spans="1:17" s="1" customFormat="1" ht="32.25">
      <c r="A63" s="21">
        <v>50086</v>
      </c>
      <c r="B63" s="138" t="s">
        <v>253</v>
      </c>
      <c r="C63" s="107">
        <v>398</v>
      </c>
      <c r="D63" s="22"/>
      <c r="E63" s="22"/>
      <c r="F63" s="22"/>
      <c r="G63" s="22"/>
      <c r="H63" s="3">
        <v>10006</v>
      </c>
      <c r="I63" s="87" t="s">
        <v>741</v>
      </c>
      <c r="J63" s="87"/>
      <c r="K63" s="23" t="s">
        <v>254</v>
      </c>
      <c r="L63" s="23"/>
      <c r="M63" s="23"/>
      <c r="N63" s="108">
        <v>41246</v>
      </c>
      <c r="O63" s="108"/>
      <c r="P63" s="119" t="s">
        <v>1004</v>
      </c>
      <c r="Q63" s="3"/>
    </row>
    <row r="64" spans="1:17" s="1" customFormat="1" ht="42.75">
      <c r="A64" s="21">
        <v>50087</v>
      </c>
      <c r="B64" s="138" t="s">
        <v>255</v>
      </c>
      <c r="C64" s="107">
        <v>347.874</v>
      </c>
      <c r="D64" s="22"/>
      <c r="E64" s="22"/>
      <c r="F64" s="22"/>
      <c r="G64" s="22"/>
      <c r="H64" s="3">
        <v>10006</v>
      </c>
      <c r="I64" s="87" t="s">
        <v>741</v>
      </c>
      <c r="J64" s="87"/>
      <c r="K64" s="23" t="s">
        <v>256</v>
      </c>
      <c r="L64" s="23"/>
      <c r="M64" s="23"/>
      <c r="N64" s="108">
        <v>41246</v>
      </c>
      <c r="O64" s="108"/>
      <c r="P64" s="119" t="s">
        <v>1005</v>
      </c>
      <c r="Q64" s="3"/>
    </row>
    <row r="65" spans="1:17" s="1" customFormat="1" ht="32.25">
      <c r="A65" s="21">
        <v>50088</v>
      </c>
      <c r="B65" s="138" t="s">
        <v>492</v>
      </c>
      <c r="C65" s="107">
        <v>929.254</v>
      </c>
      <c r="D65" s="22"/>
      <c r="E65" s="22"/>
      <c r="F65" s="22"/>
      <c r="G65" s="107">
        <v>929.254</v>
      </c>
      <c r="H65" s="3">
        <v>10006</v>
      </c>
      <c r="I65" s="87" t="s">
        <v>741</v>
      </c>
      <c r="J65" s="200">
        <v>41313</v>
      </c>
      <c r="K65" s="23" t="s">
        <v>494</v>
      </c>
      <c r="L65" s="23"/>
      <c r="M65" s="23"/>
      <c r="N65" s="108">
        <v>41340</v>
      </c>
      <c r="O65" s="108"/>
      <c r="P65" s="119" t="s">
        <v>495</v>
      </c>
      <c r="Q65" s="3"/>
    </row>
    <row r="66" spans="1:17" s="1" customFormat="1" ht="53.25">
      <c r="A66" s="21">
        <v>50089</v>
      </c>
      <c r="B66" s="138" t="s">
        <v>496</v>
      </c>
      <c r="C66" s="107">
        <v>720</v>
      </c>
      <c r="D66" s="22"/>
      <c r="E66" s="22"/>
      <c r="F66" s="22"/>
      <c r="G66" s="22">
        <v>720</v>
      </c>
      <c r="H66" s="3">
        <v>10006</v>
      </c>
      <c r="I66" s="87" t="s">
        <v>741</v>
      </c>
      <c r="J66" s="200">
        <v>41313</v>
      </c>
      <c r="K66" s="23" t="s">
        <v>494</v>
      </c>
      <c r="L66" s="23"/>
      <c r="M66" s="23"/>
      <c r="N66" s="108">
        <v>41340</v>
      </c>
      <c r="O66" s="108"/>
      <c r="P66" s="119" t="s">
        <v>495</v>
      </c>
      <c r="Q66" s="3"/>
    </row>
    <row r="67" spans="1:17" s="1" customFormat="1" ht="53.25">
      <c r="A67" s="21">
        <v>50090</v>
      </c>
      <c r="B67" s="138" t="s">
        <v>497</v>
      </c>
      <c r="C67" s="107">
        <v>591.825</v>
      </c>
      <c r="D67" s="22"/>
      <c r="E67" s="22"/>
      <c r="F67" s="22"/>
      <c r="G67" s="22">
        <v>591.825</v>
      </c>
      <c r="H67" s="3">
        <v>10006</v>
      </c>
      <c r="I67" s="87" t="s">
        <v>741</v>
      </c>
      <c r="J67" s="200">
        <v>41313</v>
      </c>
      <c r="K67" s="23" t="s">
        <v>494</v>
      </c>
      <c r="L67" s="23"/>
      <c r="M67" s="23"/>
      <c r="N67" s="108">
        <v>41340</v>
      </c>
      <c r="O67" s="108"/>
      <c r="P67" s="119" t="s">
        <v>495</v>
      </c>
      <c r="Q67" s="3"/>
    </row>
    <row r="68" spans="1:17" s="1" customFormat="1" ht="28.5" customHeight="1">
      <c r="A68" s="21">
        <v>50057</v>
      </c>
      <c r="B68" s="23" t="s">
        <v>1287</v>
      </c>
      <c r="C68" s="3">
        <v>474.65</v>
      </c>
      <c r="D68" s="3"/>
      <c r="E68" s="3"/>
      <c r="F68" s="3"/>
      <c r="G68" s="3"/>
      <c r="H68" s="81">
        <v>10009</v>
      </c>
      <c r="I68" s="87" t="s">
        <v>1474</v>
      </c>
      <c r="J68" s="87"/>
      <c r="K68" s="23" t="s">
        <v>1595</v>
      </c>
      <c r="L68" s="23"/>
      <c r="M68" s="23"/>
      <c r="N68" s="23"/>
      <c r="O68" s="23"/>
      <c r="P68" s="91" t="s">
        <v>1596</v>
      </c>
      <c r="Q68" s="3"/>
    </row>
    <row r="69" spans="1:17" s="1" customFormat="1" ht="12.75">
      <c r="A69" s="21">
        <v>50052</v>
      </c>
      <c r="B69" s="23" t="s">
        <v>372</v>
      </c>
      <c r="C69" s="22">
        <v>125.19</v>
      </c>
      <c r="D69" s="22"/>
      <c r="E69" s="3"/>
      <c r="F69" s="3"/>
      <c r="G69" s="3"/>
      <c r="H69" s="50">
        <v>10013</v>
      </c>
      <c r="I69" s="89" t="s">
        <v>659</v>
      </c>
      <c r="J69" s="89"/>
      <c r="K69" s="84"/>
      <c r="L69" s="84"/>
      <c r="M69" s="84"/>
      <c r="N69" s="84"/>
      <c r="O69" s="84"/>
      <c r="P69" s="84"/>
      <c r="Q69" s="3"/>
    </row>
    <row r="70" spans="1:17" s="1" customFormat="1" ht="21.75">
      <c r="A70" s="48">
        <v>50051</v>
      </c>
      <c r="B70" s="82" t="s">
        <v>338</v>
      </c>
      <c r="C70" s="96">
        <v>486.3</v>
      </c>
      <c r="D70" s="96">
        <v>449.83</v>
      </c>
      <c r="E70" s="50"/>
      <c r="F70" s="50"/>
      <c r="G70" s="50"/>
      <c r="H70" s="50">
        <v>10013</v>
      </c>
      <c r="I70" s="110" t="s">
        <v>659</v>
      </c>
      <c r="J70" s="110"/>
      <c r="K70" s="90"/>
      <c r="L70" s="90"/>
      <c r="M70" s="90"/>
      <c r="N70" s="90"/>
      <c r="O70" s="90"/>
      <c r="P70" s="90"/>
      <c r="Q70" s="50"/>
    </row>
    <row r="71" spans="1:16" s="87" customFormat="1" ht="42">
      <c r="A71" s="21">
        <v>50076</v>
      </c>
      <c r="B71" s="117" t="s">
        <v>49</v>
      </c>
      <c r="C71" s="118">
        <v>112.037</v>
      </c>
      <c r="D71" s="109"/>
      <c r="H71" s="50">
        <v>10013</v>
      </c>
      <c r="I71" s="23" t="s">
        <v>659</v>
      </c>
      <c r="J71" s="89"/>
      <c r="K71" s="119" t="s">
        <v>232</v>
      </c>
      <c r="L71" s="119"/>
      <c r="M71" s="119"/>
      <c r="N71" s="200">
        <v>40997</v>
      </c>
      <c r="O71" s="200"/>
      <c r="P71" s="87" t="s">
        <v>1782</v>
      </c>
    </row>
    <row r="72" spans="1:16" s="87" customFormat="1" ht="52.5">
      <c r="A72" s="21">
        <v>50077</v>
      </c>
      <c r="B72" s="117" t="s">
        <v>50</v>
      </c>
      <c r="C72" s="118">
        <v>187.7</v>
      </c>
      <c r="D72" s="109"/>
      <c r="H72" s="50">
        <v>10013</v>
      </c>
      <c r="I72" s="89" t="s">
        <v>659</v>
      </c>
      <c r="J72" s="89"/>
      <c r="K72" s="119" t="s">
        <v>232</v>
      </c>
      <c r="L72" s="119"/>
      <c r="M72" s="119"/>
      <c r="N72" s="200">
        <v>40997</v>
      </c>
      <c r="O72" s="200"/>
      <c r="P72" s="87" t="s">
        <v>1782</v>
      </c>
    </row>
    <row r="73" spans="1:16" s="87" customFormat="1" ht="52.5">
      <c r="A73" s="21">
        <v>50078</v>
      </c>
      <c r="B73" s="117" t="s">
        <v>50</v>
      </c>
      <c r="C73" s="118">
        <v>187.7</v>
      </c>
      <c r="D73" s="109"/>
      <c r="H73" s="50">
        <v>10013</v>
      </c>
      <c r="I73" s="89" t="s">
        <v>659</v>
      </c>
      <c r="J73" s="89"/>
      <c r="K73" s="119" t="s">
        <v>232</v>
      </c>
      <c r="L73" s="119"/>
      <c r="M73" s="119"/>
      <c r="N73" s="200">
        <v>40997</v>
      </c>
      <c r="O73" s="200"/>
      <c r="P73" s="87" t="s">
        <v>1782</v>
      </c>
    </row>
    <row r="74" spans="1:16" s="87" customFormat="1" ht="84">
      <c r="A74" s="21">
        <v>50079</v>
      </c>
      <c r="B74" s="117" t="s">
        <v>721</v>
      </c>
      <c r="C74" s="118">
        <v>164.3</v>
      </c>
      <c r="D74" s="109"/>
      <c r="H74" s="50">
        <v>10013</v>
      </c>
      <c r="I74" s="89" t="s">
        <v>659</v>
      </c>
      <c r="J74" s="89"/>
      <c r="K74" s="119" t="s">
        <v>232</v>
      </c>
      <c r="L74" s="119"/>
      <c r="M74" s="119"/>
      <c r="N74" s="200">
        <v>40997</v>
      </c>
      <c r="O74" s="200"/>
      <c r="P74" s="87" t="s">
        <v>1782</v>
      </c>
    </row>
    <row r="75" spans="1:16" s="87" customFormat="1" ht="84">
      <c r="A75" s="21">
        <v>50080</v>
      </c>
      <c r="B75" s="117" t="s">
        <v>721</v>
      </c>
      <c r="C75" s="118">
        <v>164.3</v>
      </c>
      <c r="D75" s="109"/>
      <c r="H75" s="50">
        <v>10013</v>
      </c>
      <c r="I75" s="89" t="s">
        <v>659</v>
      </c>
      <c r="J75" s="89"/>
      <c r="K75" s="119" t="s">
        <v>232</v>
      </c>
      <c r="L75" s="119"/>
      <c r="M75" s="119"/>
      <c r="N75" s="200">
        <v>40997</v>
      </c>
      <c r="O75" s="200"/>
      <c r="P75" s="87" t="s">
        <v>1782</v>
      </c>
    </row>
    <row r="76" spans="1:17" s="1" customFormat="1" ht="12.75">
      <c r="A76" s="111"/>
      <c r="B76" s="112"/>
      <c r="C76" s="113"/>
      <c r="D76" s="113"/>
      <c r="E76" s="114"/>
      <c r="F76" s="114"/>
      <c r="G76" s="114"/>
      <c r="H76" s="3"/>
      <c r="I76" s="115"/>
      <c r="J76" s="210"/>
      <c r="K76" s="116"/>
      <c r="L76" s="116"/>
      <c r="M76" s="116"/>
      <c r="N76" s="116"/>
      <c r="O76" s="116"/>
      <c r="P76" s="116"/>
      <c r="Q76" s="114"/>
    </row>
    <row r="77" spans="1:17" s="1" customFormat="1" ht="21.75">
      <c r="A77" s="48">
        <v>50053</v>
      </c>
      <c r="B77" s="23" t="s">
        <v>1287</v>
      </c>
      <c r="C77" s="22">
        <v>369</v>
      </c>
      <c r="D77" s="22">
        <v>474.65</v>
      </c>
      <c r="E77" s="3"/>
      <c r="F77" s="3"/>
      <c r="G77" s="3"/>
      <c r="H77" s="3">
        <v>10023</v>
      </c>
      <c r="I77" s="87" t="s">
        <v>1096</v>
      </c>
      <c r="J77" s="182"/>
      <c r="K77" s="90"/>
      <c r="L77" s="90"/>
      <c r="M77" s="90"/>
      <c r="N77" s="90"/>
      <c r="O77" s="90"/>
      <c r="P77" s="90"/>
      <c r="Q77" s="3"/>
    </row>
    <row r="78" spans="1:17" s="1" customFormat="1" ht="21.75">
      <c r="A78" s="21">
        <v>50004</v>
      </c>
      <c r="B78" s="23" t="s">
        <v>1245</v>
      </c>
      <c r="C78" s="106">
        <v>120.5</v>
      </c>
      <c r="D78" s="22">
        <v>112.04</v>
      </c>
      <c r="E78" s="22"/>
      <c r="F78" s="22"/>
      <c r="G78" s="22"/>
      <c r="H78" s="3">
        <v>10026</v>
      </c>
      <c r="I78" s="87" t="s">
        <v>1601</v>
      </c>
      <c r="J78" s="182"/>
      <c r="K78" s="90"/>
      <c r="L78" s="90"/>
      <c r="M78" s="90"/>
      <c r="N78" s="90"/>
      <c r="O78" s="90"/>
      <c r="P78" s="90"/>
      <c r="Q78" s="3"/>
    </row>
    <row r="79" spans="1:17" s="1" customFormat="1" ht="21.75">
      <c r="A79" s="21">
        <v>50002</v>
      </c>
      <c r="B79" s="23" t="s">
        <v>338</v>
      </c>
      <c r="C79" s="22">
        <v>471.42</v>
      </c>
      <c r="D79" s="22">
        <v>404.6</v>
      </c>
      <c r="E79" s="22"/>
      <c r="F79" s="22"/>
      <c r="G79" s="22"/>
      <c r="H79" s="3">
        <v>10030</v>
      </c>
      <c r="I79" s="87" t="s">
        <v>608</v>
      </c>
      <c r="J79" s="182"/>
      <c r="K79" s="90"/>
      <c r="L79" s="90"/>
      <c r="M79" s="90"/>
      <c r="N79" s="90"/>
      <c r="O79" s="90"/>
      <c r="P79" s="90"/>
      <c r="Q79" s="3"/>
    </row>
    <row r="80" spans="1:17" s="1" customFormat="1" ht="21.75">
      <c r="A80" s="21">
        <v>50050</v>
      </c>
      <c r="B80" s="23" t="s">
        <v>338</v>
      </c>
      <c r="C80" s="22">
        <v>247.2</v>
      </c>
      <c r="D80" s="22">
        <v>241</v>
      </c>
      <c r="E80" s="22"/>
      <c r="F80" s="22"/>
      <c r="G80" s="22"/>
      <c r="H80" s="3">
        <v>10030</v>
      </c>
      <c r="I80" s="87" t="s">
        <v>368</v>
      </c>
      <c r="J80" s="182"/>
      <c r="K80" s="90"/>
      <c r="L80" s="90"/>
      <c r="M80" s="90"/>
      <c r="N80" s="90"/>
      <c r="O80" s="90"/>
      <c r="P80" s="90"/>
      <c r="Q80" s="3"/>
    </row>
    <row r="81" spans="1:17" s="1" customFormat="1" ht="12.75">
      <c r="A81" s="21">
        <v>50005</v>
      </c>
      <c r="B81" s="23" t="s">
        <v>382</v>
      </c>
      <c r="C81" s="22">
        <v>188.7</v>
      </c>
      <c r="D81" s="22">
        <v>152.7</v>
      </c>
      <c r="E81" s="22"/>
      <c r="F81" s="22"/>
      <c r="G81" s="22"/>
      <c r="H81" s="3">
        <v>10033</v>
      </c>
      <c r="I81" s="87" t="s">
        <v>1473</v>
      </c>
      <c r="J81" s="182"/>
      <c r="K81" s="90"/>
      <c r="L81" s="90"/>
      <c r="M81" s="90"/>
      <c r="N81" s="90"/>
      <c r="O81" s="90"/>
      <c r="P81" s="90"/>
      <c r="Q81" s="3"/>
    </row>
    <row r="82" spans="1:17" s="1" customFormat="1" ht="12.75">
      <c r="A82" s="21">
        <v>50006</v>
      </c>
      <c r="B82" s="23" t="s">
        <v>1244</v>
      </c>
      <c r="C82" s="22">
        <v>198.9</v>
      </c>
      <c r="D82" s="22">
        <v>161</v>
      </c>
      <c r="E82" s="22"/>
      <c r="F82" s="22"/>
      <c r="G82" s="22"/>
      <c r="H82" s="3">
        <v>10033</v>
      </c>
      <c r="I82" s="87" t="s">
        <v>1473</v>
      </c>
      <c r="J82" s="182"/>
      <c r="K82" s="90"/>
      <c r="L82" s="90"/>
      <c r="M82" s="90"/>
      <c r="N82" s="90"/>
      <c r="O82" s="90"/>
      <c r="P82" s="90"/>
      <c r="Q82" s="3"/>
    </row>
    <row r="83" spans="1:17" s="1" customFormat="1" ht="12.75">
      <c r="A83" s="21">
        <v>50007</v>
      </c>
      <c r="B83" s="23" t="s">
        <v>383</v>
      </c>
      <c r="C83" s="22">
        <v>329</v>
      </c>
      <c r="D83" s="22">
        <v>266.4</v>
      </c>
      <c r="E83" s="22"/>
      <c r="F83" s="22"/>
      <c r="G83" s="22"/>
      <c r="H83" s="3">
        <v>10033</v>
      </c>
      <c r="I83" s="87" t="s">
        <v>1473</v>
      </c>
      <c r="J83" s="182"/>
      <c r="K83" s="90"/>
      <c r="L83" s="90"/>
      <c r="M83" s="90"/>
      <c r="N83" s="90"/>
      <c r="O83" s="90"/>
      <c r="P83" s="90"/>
      <c r="Q83" s="3"/>
    </row>
    <row r="84" spans="1:17" s="1" customFormat="1" ht="12.75">
      <c r="A84" s="21">
        <v>50008</v>
      </c>
      <c r="B84" s="23" t="s">
        <v>383</v>
      </c>
      <c r="C84" s="22">
        <f>C83</f>
        <v>329</v>
      </c>
      <c r="D84" s="22">
        <f>D83</f>
        <v>266.4</v>
      </c>
      <c r="E84" s="22"/>
      <c r="F84" s="96"/>
      <c r="G84" s="96"/>
      <c r="H84" s="50">
        <v>10033</v>
      </c>
      <c r="I84" s="87" t="s">
        <v>1473</v>
      </c>
      <c r="J84" s="182"/>
      <c r="K84" s="90"/>
      <c r="L84" s="90"/>
      <c r="M84" s="90"/>
      <c r="N84" s="90"/>
      <c r="O84" s="90"/>
      <c r="P84" s="90"/>
      <c r="Q84" s="3"/>
    </row>
    <row r="85" spans="1:17" s="1" customFormat="1" ht="12.75">
      <c r="A85" s="21">
        <v>50009</v>
      </c>
      <c r="B85" s="23" t="s">
        <v>1243</v>
      </c>
      <c r="C85" s="22">
        <v>331.7</v>
      </c>
      <c r="D85" s="22">
        <v>170.2</v>
      </c>
      <c r="E85" s="22"/>
      <c r="F85" s="22"/>
      <c r="G85" s="22"/>
      <c r="H85" s="3">
        <v>10033</v>
      </c>
      <c r="I85" s="87" t="s">
        <v>1473</v>
      </c>
      <c r="J85" s="182"/>
      <c r="K85" s="90"/>
      <c r="L85" s="90"/>
      <c r="M85" s="90"/>
      <c r="N85" s="90"/>
      <c r="O85" s="90"/>
      <c r="P85" s="90"/>
      <c r="Q85" s="3"/>
    </row>
    <row r="86" spans="1:17" s="1" customFormat="1" ht="12.75">
      <c r="A86" s="21">
        <v>50055</v>
      </c>
      <c r="B86" s="23" t="s">
        <v>1218</v>
      </c>
      <c r="C86" s="22">
        <v>127</v>
      </c>
      <c r="D86" s="22"/>
      <c r="E86" s="22"/>
      <c r="F86" s="96"/>
      <c r="G86" s="96"/>
      <c r="H86" s="50">
        <v>10033</v>
      </c>
      <c r="I86" s="87" t="s">
        <v>1473</v>
      </c>
      <c r="J86" s="182"/>
      <c r="K86" s="90"/>
      <c r="L86" s="90"/>
      <c r="M86" s="90"/>
      <c r="N86" s="90"/>
      <c r="O86" s="90"/>
      <c r="P86" s="90"/>
      <c r="Q86" s="3"/>
    </row>
    <row r="87" spans="1:17" s="1" customFormat="1" ht="21.75">
      <c r="A87" s="21">
        <v>50010</v>
      </c>
      <c r="B87" s="23" t="s">
        <v>1242</v>
      </c>
      <c r="C87" s="22">
        <v>124.5</v>
      </c>
      <c r="D87" s="22">
        <v>80.78</v>
      </c>
      <c r="E87" s="22">
        <v>70.92</v>
      </c>
      <c r="F87" s="96"/>
      <c r="G87" s="96"/>
      <c r="H87" s="50">
        <v>10035</v>
      </c>
      <c r="I87" s="89" t="s">
        <v>286</v>
      </c>
      <c r="J87" s="110"/>
      <c r="K87" s="90"/>
      <c r="L87" s="90"/>
      <c r="M87" s="90"/>
      <c r="N87" s="90"/>
      <c r="O87" s="90"/>
      <c r="P87" s="90"/>
      <c r="Q87" s="3"/>
    </row>
    <row r="88" spans="1:17" s="1" customFormat="1" ht="21.75">
      <c r="A88" s="21">
        <v>50011</v>
      </c>
      <c r="B88" s="23" t="s">
        <v>1241</v>
      </c>
      <c r="C88" s="22">
        <v>141</v>
      </c>
      <c r="D88" s="22">
        <v>93.7</v>
      </c>
      <c r="E88" s="22">
        <v>83.59</v>
      </c>
      <c r="F88" s="22"/>
      <c r="G88" s="22"/>
      <c r="H88" s="3">
        <v>10035</v>
      </c>
      <c r="I88" s="89" t="s">
        <v>286</v>
      </c>
      <c r="J88" s="110"/>
      <c r="K88" s="90"/>
      <c r="L88" s="90"/>
      <c r="M88" s="90"/>
      <c r="N88" s="90"/>
      <c r="O88" s="90"/>
      <c r="P88" s="90"/>
      <c r="Q88" s="3"/>
    </row>
    <row r="89" spans="1:17" s="1" customFormat="1" ht="21.75">
      <c r="A89" s="21">
        <v>50012</v>
      </c>
      <c r="B89" s="23" t="s">
        <v>431</v>
      </c>
      <c r="C89" s="22">
        <v>187.2</v>
      </c>
      <c r="D89" s="22">
        <v>160.6</v>
      </c>
      <c r="E89" s="22">
        <v>141.96</v>
      </c>
      <c r="F89" s="96"/>
      <c r="G89" s="96"/>
      <c r="H89" s="50">
        <v>10035</v>
      </c>
      <c r="I89" s="89" t="s">
        <v>286</v>
      </c>
      <c r="J89" s="110"/>
      <c r="K89" s="90"/>
      <c r="L89" s="90"/>
      <c r="M89" s="90"/>
      <c r="N89" s="90"/>
      <c r="O89" s="90"/>
      <c r="P89" s="90"/>
      <c r="Q89" s="3"/>
    </row>
    <row r="90" spans="1:17" s="1" customFormat="1" ht="21.75">
      <c r="A90" s="21">
        <v>50082</v>
      </c>
      <c r="B90" s="23" t="s">
        <v>236</v>
      </c>
      <c r="C90" s="22">
        <v>4845.846</v>
      </c>
      <c r="D90" s="22"/>
      <c r="E90" s="22"/>
      <c r="F90" s="96"/>
      <c r="G90" s="96"/>
      <c r="H90" s="50">
        <v>10035</v>
      </c>
      <c r="I90" s="89" t="s">
        <v>286</v>
      </c>
      <c r="J90" s="110"/>
      <c r="K90" s="90" t="s">
        <v>37</v>
      </c>
      <c r="L90" s="90"/>
      <c r="M90" s="90"/>
      <c r="N90" s="194"/>
      <c r="O90" s="194"/>
      <c r="P90" s="90" t="s">
        <v>37</v>
      </c>
      <c r="Q90" s="3"/>
    </row>
    <row r="91" spans="1:17" s="1" customFormat="1" ht="12.75">
      <c r="A91" s="21">
        <v>50001</v>
      </c>
      <c r="B91" s="84" t="s">
        <v>33</v>
      </c>
      <c r="C91" s="22">
        <v>184</v>
      </c>
      <c r="D91" s="22">
        <v>177.56</v>
      </c>
      <c r="E91" s="22">
        <v>166.5</v>
      </c>
      <c r="F91" s="22"/>
      <c r="G91" s="22"/>
      <c r="H91" s="3">
        <v>10036</v>
      </c>
      <c r="I91" s="87" t="s">
        <v>285</v>
      </c>
      <c r="J91" s="182"/>
      <c r="K91" s="90"/>
      <c r="L91" s="90"/>
      <c r="M91" s="90"/>
      <c r="N91" s="90"/>
      <c r="O91" s="90"/>
      <c r="P91" s="90"/>
      <c r="Q91" s="3"/>
    </row>
    <row r="92" spans="1:17" s="1" customFormat="1" ht="32.25" customHeight="1">
      <c r="A92" s="21">
        <v>50054</v>
      </c>
      <c r="B92" s="23" t="s">
        <v>1094</v>
      </c>
      <c r="C92" s="3">
        <v>130.9</v>
      </c>
      <c r="D92" s="3"/>
      <c r="E92" s="3"/>
      <c r="F92" s="3"/>
      <c r="G92" s="3"/>
      <c r="H92" s="81">
        <v>10024</v>
      </c>
      <c r="I92" s="87" t="s">
        <v>1095</v>
      </c>
      <c r="J92" s="182"/>
      <c r="K92" s="82" t="s">
        <v>284</v>
      </c>
      <c r="L92" s="82"/>
      <c r="M92" s="82"/>
      <c r="N92" s="82"/>
      <c r="O92" s="82"/>
      <c r="P92" s="92"/>
      <c r="Q92" s="3"/>
    </row>
    <row r="93" spans="1:17" s="52" customFormat="1" ht="12.75">
      <c r="A93" s="98" t="s">
        <v>1261</v>
      </c>
      <c r="B93" s="93" t="s">
        <v>1653</v>
      </c>
      <c r="C93" s="51">
        <v>25.7</v>
      </c>
      <c r="D93" s="51"/>
      <c r="E93" s="51"/>
      <c r="F93" s="51"/>
      <c r="G93" s="51"/>
      <c r="H93" s="94">
        <v>10040</v>
      </c>
      <c r="I93" s="95" t="s">
        <v>345</v>
      </c>
      <c r="J93" s="95"/>
      <c r="K93" s="94" t="s">
        <v>913</v>
      </c>
      <c r="L93" s="94"/>
      <c r="M93" s="94"/>
      <c r="N93" s="94"/>
      <c r="O93" s="94"/>
      <c r="P93" s="99" t="s">
        <v>125</v>
      </c>
      <c r="Q93" s="51"/>
    </row>
    <row r="94" spans="1:17" s="52" customFormat="1" ht="12.75">
      <c r="A94" s="98" t="s">
        <v>1261</v>
      </c>
      <c r="B94" s="93" t="s">
        <v>1654</v>
      </c>
      <c r="C94" s="51">
        <v>5.7</v>
      </c>
      <c r="D94" s="51"/>
      <c r="E94" s="51"/>
      <c r="F94" s="51"/>
      <c r="G94" s="51"/>
      <c r="H94" s="94">
        <v>10040</v>
      </c>
      <c r="I94" s="95" t="s">
        <v>345</v>
      </c>
      <c r="J94" s="95"/>
      <c r="K94" s="94" t="s">
        <v>913</v>
      </c>
      <c r="L94" s="94"/>
      <c r="M94" s="94"/>
      <c r="N94" s="94"/>
      <c r="O94" s="94"/>
      <c r="P94" s="99" t="s">
        <v>125</v>
      </c>
      <c r="Q94" s="51"/>
    </row>
    <row r="95" spans="1:17" s="52" customFormat="1" ht="12.75">
      <c r="A95" s="98" t="s">
        <v>1261</v>
      </c>
      <c r="B95" s="93" t="s">
        <v>1655</v>
      </c>
      <c r="C95" s="51">
        <v>5.3</v>
      </c>
      <c r="D95" s="51"/>
      <c r="E95" s="51"/>
      <c r="F95" s="51"/>
      <c r="G95" s="51"/>
      <c r="H95" s="94">
        <v>10040</v>
      </c>
      <c r="I95" s="95" t="s">
        <v>345</v>
      </c>
      <c r="J95" s="95"/>
      <c r="K95" s="94" t="s">
        <v>913</v>
      </c>
      <c r="L95" s="94"/>
      <c r="M95" s="94"/>
      <c r="N95" s="94"/>
      <c r="O95" s="94"/>
      <c r="P95" s="99" t="s">
        <v>125</v>
      </c>
      <c r="Q95" s="51"/>
    </row>
    <row r="96" spans="1:17" s="52" customFormat="1" ht="12.75">
      <c r="A96" s="98" t="s">
        <v>1261</v>
      </c>
      <c r="B96" s="93" t="s">
        <v>1653</v>
      </c>
      <c r="C96" s="51">
        <v>33.1</v>
      </c>
      <c r="D96" s="51"/>
      <c r="E96" s="51"/>
      <c r="F96" s="51"/>
      <c r="G96" s="51"/>
      <c r="H96" s="94">
        <v>10040</v>
      </c>
      <c r="I96" s="95" t="s">
        <v>345</v>
      </c>
      <c r="J96" s="95"/>
      <c r="K96" s="94" t="s">
        <v>913</v>
      </c>
      <c r="L96" s="94"/>
      <c r="M96" s="94"/>
      <c r="N96" s="94"/>
      <c r="O96" s="94"/>
      <c r="P96" s="99" t="s">
        <v>125</v>
      </c>
      <c r="Q96" s="51"/>
    </row>
    <row r="97" spans="1:17" s="52" customFormat="1" ht="12.75">
      <c r="A97" s="98" t="s">
        <v>1261</v>
      </c>
      <c r="B97" s="93" t="s">
        <v>1656</v>
      </c>
      <c r="C97" s="51">
        <v>1.05</v>
      </c>
      <c r="D97" s="51"/>
      <c r="E97" s="51"/>
      <c r="F97" s="51"/>
      <c r="G97" s="51"/>
      <c r="H97" s="94">
        <v>10040</v>
      </c>
      <c r="I97" s="95" t="s">
        <v>345</v>
      </c>
      <c r="J97" s="95"/>
      <c r="K97" s="94" t="s">
        <v>913</v>
      </c>
      <c r="L97" s="94"/>
      <c r="M97" s="94"/>
      <c r="N97" s="94"/>
      <c r="O97" s="94"/>
      <c r="P97" s="99" t="s">
        <v>125</v>
      </c>
      <c r="Q97" s="51"/>
    </row>
    <row r="98" spans="1:17" s="25" customFormat="1" ht="42">
      <c r="A98" s="101">
        <v>50084</v>
      </c>
      <c r="B98" s="130" t="s">
        <v>1299</v>
      </c>
      <c r="C98" s="24">
        <v>122221</v>
      </c>
      <c r="D98" s="24"/>
      <c r="E98" s="24"/>
      <c r="F98" s="24"/>
      <c r="G98" s="24">
        <v>95060.84</v>
      </c>
      <c r="H98" s="201" t="s">
        <v>1648</v>
      </c>
      <c r="I98" s="180" t="s">
        <v>1646</v>
      </c>
      <c r="J98" s="180"/>
      <c r="K98" s="130" t="s">
        <v>1301</v>
      </c>
      <c r="L98" s="130"/>
      <c r="M98" s="130"/>
      <c r="N98" s="179" t="s">
        <v>1649</v>
      </c>
      <c r="O98" s="179"/>
      <c r="P98" s="130" t="s">
        <v>1650</v>
      </c>
      <c r="Q98" s="24"/>
    </row>
    <row r="99" spans="1:17" s="25" customFormat="1" ht="94.5">
      <c r="A99" s="101">
        <v>50085</v>
      </c>
      <c r="B99" s="130" t="s">
        <v>1300</v>
      </c>
      <c r="C99" s="24">
        <v>167460</v>
      </c>
      <c r="D99" s="24"/>
      <c r="E99" s="24"/>
      <c r="F99" s="24"/>
      <c r="G99" s="24">
        <v>130246.72</v>
      </c>
      <c r="H99" s="201" t="s">
        <v>1648</v>
      </c>
      <c r="I99" s="180" t="s">
        <v>1647</v>
      </c>
      <c r="J99" s="180"/>
      <c r="K99" s="130" t="s">
        <v>1301</v>
      </c>
      <c r="L99" s="130"/>
      <c r="M99" s="130"/>
      <c r="N99" s="179" t="s">
        <v>1649</v>
      </c>
      <c r="O99" s="179"/>
      <c r="P99" s="130" t="s">
        <v>1650</v>
      </c>
      <c r="Q99" s="24"/>
    </row>
    <row r="100" spans="1:17" s="25" customFormat="1" ht="31.5">
      <c r="A100" s="101">
        <v>50091</v>
      </c>
      <c r="B100" s="130" t="s">
        <v>1807</v>
      </c>
      <c r="C100" s="24">
        <v>120049.97</v>
      </c>
      <c r="D100" s="24"/>
      <c r="E100" s="24"/>
      <c r="F100" s="24"/>
      <c r="G100" s="24">
        <v>40024.13</v>
      </c>
      <c r="H100" s="201" t="s">
        <v>1811</v>
      </c>
      <c r="I100" s="180" t="s">
        <v>1810</v>
      </c>
      <c r="J100" s="216">
        <v>39051</v>
      </c>
      <c r="K100" s="130" t="s">
        <v>1806</v>
      </c>
      <c r="L100" s="24"/>
      <c r="M100" s="24"/>
      <c r="N100" s="130" t="s">
        <v>15</v>
      </c>
      <c r="O100" s="23" t="s">
        <v>16</v>
      </c>
      <c r="P100" s="84" t="s">
        <v>14</v>
      </c>
      <c r="Q100" s="24" t="s">
        <v>363</v>
      </c>
    </row>
    <row r="101" spans="1:17" s="25" customFormat="1" ht="10.5">
      <c r="A101" s="101">
        <v>50092</v>
      </c>
      <c r="B101" s="24" t="s">
        <v>1808</v>
      </c>
      <c r="C101" s="24">
        <v>161905.98</v>
      </c>
      <c r="D101" s="24"/>
      <c r="E101" s="24"/>
      <c r="F101" s="24"/>
      <c r="G101" s="24">
        <v>161905.98</v>
      </c>
      <c r="H101" s="24">
        <v>10001</v>
      </c>
      <c r="I101" s="101" t="s">
        <v>809</v>
      </c>
      <c r="J101" s="216">
        <v>38441</v>
      </c>
      <c r="K101" s="24" t="s">
        <v>1809</v>
      </c>
      <c r="L101" s="24"/>
      <c r="M101" s="24"/>
      <c r="N101" s="24" t="s">
        <v>363</v>
      </c>
      <c r="O101" s="24"/>
      <c r="P101" s="24"/>
      <c r="Q101" s="24" t="s">
        <v>363</v>
      </c>
    </row>
    <row r="102" spans="1:17" s="25" customFormat="1" ht="42">
      <c r="A102" s="101">
        <v>50093</v>
      </c>
      <c r="B102" s="130" t="s">
        <v>49</v>
      </c>
      <c r="C102" s="219">
        <v>114198</v>
      </c>
      <c r="D102" s="24"/>
      <c r="E102" s="24"/>
      <c r="F102" s="24"/>
      <c r="G102" s="219">
        <v>101509.36</v>
      </c>
      <c r="H102" s="220">
        <v>10013</v>
      </c>
      <c r="I102" s="130" t="s">
        <v>659</v>
      </c>
      <c r="J102" s="216">
        <v>41456</v>
      </c>
      <c r="K102" s="130" t="s">
        <v>1821</v>
      </c>
      <c r="L102" s="24"/>
      <c r="M102" s="24"/>
      <c r="N102" s="185">
        <v>41477</v>
      </c>
      <c r="O102" s="24"/>
      <c r="P102" s="130" t="s">
        <v>1822</v>
      </c>
      <c r="Q102" s="24"/>
    </row>
    <row r="103" spans="1:17" s="222" customFormat="1" ht="42">
      <c r="A103" s="150">
        <v>50094</v>
      </c>
      <c r="B103" s="130" t="s">
        <v>1823</v>
      </c>
      <c r="C103" s="223">
        <v>126038</v>
      </c>
      <c r="D103" s="130"/>
      <c r="E103" s="130"/>
      <c r="F103" s="130"/>
      <c r="G103" s="223">
        <v>112033.8</v>
      </c>
      <c r="H103" s="220">
        <v>10013</v>
      </c>
      <c r="I103" s="130" t="s">
        <v>659</v>
      </c>
      <c r="J103" s="216">
        <v>41456</v>
      </c>
      <c r="K103" s="130" t="s">
        <v>1821</v>
      </c>
      <c r="L103" s="130"/>
      <c r="M103" s="130"/>
      <c r="N103" s="185">
        <v>41477</v>
      </c>
      <c r="O103" s="130"/>
      <c r="P103" s="130" t="s">
        <v>1822</v>
      </c>
      <c r="Q103" s="130"/>
    </row>
    <row r="104" spans="1:17" s="222" customFormat="1" ht="52.5">
      <c r="A104" s="150">
        <v>50095</v>
      </c>
      <c r="B104" s="130" t="s">
        <v>1824</v>
      </c>
      <c r="C104" s="223">
        <v>123938</v>
      </c>
      <c r="D104" s="130"/>
      <c r="E104" s="130"/>
      <c r="F104" s="130"/>
      <c r="G104" s="223">
        <v>110167.12</v>
      </c>
      <c r="H104" s="220">
        <v>10013</v>
      </c>
      <c r="I104" s="130" t="s">
        <v>659</v>
      </c>
      <c r="J104" s="216">
        <v>41456</v>
      </c>
      <c r="K104" s="130" t="s">
        <v>1821</v>
      </c>
      <c r="L104" s="130"/>
      <c r="M104" s="130"/>
      <c r="N104" s="185">
        <v>41477</v>
      </c>
      <c r="O104" s="130"/>
      <c r="P104" s="130" t="s">
        <v>1822</v>
      </c>
      <c r="Q104" s="130"/>
    </row>
    <row r="105" spans="1:17" s="222" customFormat="1" ht="42">
      <c r="A105" s="150">
        <v>50096</v>
      </c>
      <c r="B105" s="130" t="s">
        <v>2010</v>
      </c>
      <c r="C105" s="223">
        <v>542623</v>
      </c>
      <c r="D105" s="130"/>
      <c r="E105" s="130"/>
      <c r="F105" s="130"/>
      <c r="G105" s="223">
        <v>542623</v>
      </c>
      <c r="H105" s="220">
        <v>10037</v>
      </c>
      <c r="I105" s="130" t="s">
        <v>2015</v>
      </c>
      <c r="J105" s="221">
        <v>41739</v>
      </c>
      <c r="K105" s="130" t="s">
        <v>2014</v>
      </c>
      <c r="L105" s="130"/>
      <c r="M105" s="130"/>
      <c r="N105" s="179">
        <v>41767</v>
      </c>
      <c r="O105" s="130"/>
      <c r="P105" s="130" t="s">
        <v>2013</v>
      </c>
      <c r="Q105" s="130"/>
    </row>
    <row r="106" spans="1:17" s="222" customFormat="1" ht="42">
      <c r="A106" s="150">
        <v>50097</v>
      </c>
      <c r="B106" s="130" t="s">
        <v>2011</v>
      </c>
      <c r="C106" s="223">
        <v>272317</v>
      </c>
      <c r="D106" s="130"/>
      <c r="E106" s="130"/>
      <c r="F106" s="130"/>
      <c r="G106" s="223">
        <v>272317</v>
      </c>
      <c r="H106" s="220">
        <v>10037</v>
      </c>
      <c r="I106" s="130" t="s">
        <v>2015</v>
      </c>
      <c r="J106" s="221">
        <v>41739</v>
      </c>
      <c r="K106" s="130" t="s">
        <v>2014</v>
      </c>
      <c r="L106" s="130"/>
      <c r="M106" s="130"/>
      <c r="N106" s="179">
        <v>41767</v>
      </c>
      <c r="O106" s="130"/>
      <c r="P106" s="130" t="s">
        <v>2013</v>
      </c>
      <c r="Q106" s="130"/>
    </row>
    <row r="107" spans="1:17" s="222" customFormat="1" ht="42">
      <c r="A107" s="150">
        <v>50098</v>
      </c>
      <c r="B107" s="130" t="s">
        <v>2011</v>
      </c>
      <c r="C107" s="223">
        <v>272317</v>
      </c>
      <c r="D107" s="130"/>
      <c r="E107" s="130"/>
      <c r="F107" s="130"/>
      <c r="G107" s="223">
        <v>272317</v>
      </c>
      <c r="H107" s="220">
        <v>10037</v>
      </c>
      <c r="I107" s="130" t="s">
        <v>2015</v>
      </c>
      <c r="J107" s="221">
        <v>41739</v>
      </c>
      <c r="K107" s="130" t="s">
        <v>2014</v>
      </c>
      <c r="L107" s="130"/>
      <c r="M107" s="130"/>
      <c r="N107" s="179">
        <v>41767</v>
      </c>
      <c r="O107" s="130"/>
      <c r="P107" s="130" t="s">
        <v>2013</v>
      </c>
      <c r="Q107" s="130"/>
    </row>
    <row r="108" spans="1:17" s="222" customFormat="1" ht="42">
      <c r="A108" s="150">
        <v>50099</v>
      </c>
      <c r="B108" s="130" t="s">
        <v>2011</v>
      </c>
      <c r="C108" s="223">
        <v>272317</v>
      </c>
      <c r="D108" s="130"/>
      <c r="E108" s="130"/>
      <c r="F108" s="130"/>
      <c r="G108" s="223">
        <v>272317</v>
      </c>
      <c r="H108" s="220">
        <v>10037</v>
      </c>
      <c r="I108" s="130" t="s">
        <v>2015</v>
      </c>
      <c r="J108" s="221">
        <v>41739</v>
      </c>
      <c r="K108" s="130" t="s">
        <v>2014</v>
      </c>
      <c r="L108" s="130"/>
      <c r="M108" s="130"/>
      <c r="N108" s="179">
        <v>41767</v>
      </c>
      <c r="O108" s="130"/>
      <c r="P108" s="130" t="s">
        <v>2013</v>
      </c>
      <c r="Q108" s="130"/>
    </row>
    <row r="109" spans="1:17" s="222" customFormat="1" ht="42">
      <c r="A109" s="150">
        <v>50100</v>
      </c>
      <c r="B109" s="130" t="s">
        <v>2012</v>
      </c>
      <c r="C109" s="223">
        <v>110003</v>
      </c>
      <c r="D109" s="130"/>
      <c r="E109" s="130"/>
      <c r="F109" s="130"/>
      <c r="G109" s="223">
        <v>110003</v>
      </c>
      <c r="H109" s="220">
        <v>10037</v>
      </c>
      <c r="I109" s="130" t="s">
        <v>2015</v>
      </c>
      <c r="J109" s="221">
        <v>41739</v>
      </c>
      <c r="K109" s="130" t="s">
        <v>2014</v>
      </c>
      <c r="L109" s="130"/>
      <c r="M109" s="130"/>
      <c r="N109" s="179">
        <v>41767</v>
      </c>
      <c r="O109" s="130"/>
      <c r="P109" s="130" t="s">
        <v>2013</v>
      </c>
      <c r="Q109" s="130"/>
    </row>
    <row r="110" spans="1:17" s="222" customFormat="1" ht="42">
      <c r="A110" s="150">
        <v>50101</v>
      </c>
      <c r="B110" s="130" t="s">
        <v>2012</v>
      </c>
      <c r="C110" s="223">
        <v>110003</v>
      </c>
      <c r="D110" s="130"/>
      <c r="E110" s="130"/>
      <c r="F110" s="130"/>
      <c r="G110" s="223">
        <v>110003</v>
      </c>
      <c r="H110" s="220">
        <v>10037</v>
      </c>
      <c r="I110" s="130" t="s">
        <v>2015</v>
      </c>
      <c r="J110" s="221">
        <v>41739</v>
      </c>
      <c r="K110" s="130" t="s">
        <v>2014</v>
      </c>
      <c r="L110" s="130"/>
      <c r="M110" s="130"/>
      <c r="N110" s="179">
        <v>41767</v>
      </c>
      <c r="O110" s="130"/>
      <c r="P110" s="130" t="s">
        <v>2013</v>
      </c>
      <c r="Q110" s="130"/>
    </row>
    <row r="111" spans="1:17" s="222" customFormat="1" ht="42">
      <c r="A111" s="150">
        <v>50102</v>
      </c>
      <c r="B111" s="130" t="s">
        <v>2060</v>
      </c>
      <c r="C111" s="223">
        <v>124517.28</v>
      </c>
      <c r="D111" s="130"/>
      <c r="E111" s="130"/>
      <c r="F111" s="130"/>
      <c r="G111" s="223">
        <v>120070.23</v>
      </c>
      <c r="H111" s="220">
        <v>10008</v>
      </c>
      <c r="I111" s="130" t="s">
        <v>2061</v>
      </c>
      <c r="J111" s="221">
        <v>42129</v>
      </c>
      <c r="K111" s="130" t="s">
        <v>2062</v>
      </c>
      <c r="L111" s="130"/>
      <c r="M111" s="130"/>
      <c r="N111" s="179">
        <v>42160</v>
      </c>
      <c r="O111" s="130"/>
      <c r="P111" s="130" t="s">
        <v>2063</v>
      </c>
      <c r="Q111" s="130"/>
    </row>
    <row r="112" spans="1:17" s="222" customFormat="1" ht="31.5">
      <c r="A112" s="150">
        <v>50103</v>
      </c>
      <c r="B112" s="130" t="s">
        <v>2245</v>
      </c>
      <c r="C112" s="223">
        <v>1808248</v>
      </c>
      <c r="D112" s="130"/>
      <c r="E112" s="130"/>
      <c r="F112" s="130"/>
      <c r="G112" s="223">
        <v>0</v>
      </c>
      <c r="H112" s="220"/>
      <c r="I112" s="130" t="s">
        <v>2246</v>
      </c>
      <c r="J112" s="221">
        <v>42801</v>
      </c>
      <c r="K112" s="130" t="s">
        <v>2247</v>
      </c>
      <c r="L112" s="130"/>
      <c r="M112" s="130"/>
      <c r="N112" s="130"/>
      <c r="O112" s="130"/>
      <c r="P112" s="130"/>
      <c r="Q112" s="130"/>
    </row>
    <row r="113" spans="1:17" s="222" customFormat="1" ht="31.5">
      <c r="A113" s="150">
        <v>50104</v>
      </c>
      <c r="B113" s="130" t="s">
        <v>2253</v>
      </c>
      <c r="C113" s="309">
        <v>190500</v>
      </c>
      <c r="D113" s="130"/>
      <c r="E113" s="130"/>
      <c r="F113" s="130"/>
      <c r="G113" s="223">
        <v>190500</v>
      </c>
      <c r="H113" s="220"/>
      <c r="I113" s="130" t="s">
        <v>2246</v>
      </c>
      <c r="J113" s="221">
        <v>42921</v>
      </c>
      <c r="K113" s="130" t="s">
        <v>2254</v>
      </c>
      <c r="L113" s="130"/>
      <c r="M113" s="130"/>
      <c r="N113" s="130"/>
      <c r="O113" s="130"/>
      <c r="P113" s="130"/>
      <c r="Q113" s="130"/>
    </row>
    <row r="114" spans="1:17" s="222" customFormat="1" ht="52.5">
      <c r="A114" s="150">
        <v>50105</v>
      </c>
      <c r="B114" s="130" t="s">
        <v>2255</v>
      </c>
      <c r="C114" s="223">
        <v>397500</v>
      </c>
      <c r="D114" s="310"/>
      <c r="E114" s="310"/>
      <c r="F114" s="310"/>
      <c r="G114" s="223">
        <v>397500</v>
      </c>
      <c r="H114" s="220"/>
      <c r="I114" s="130" t="s">
        <v>2246</v>
      </c>
      <c r="J114" s="221">
        <v>42942</v>
      </c>
      <c r="K114" s="130" t="s">
        <v>2256</v>
      </c>
      <c r="L114" s="179">
        <v>43074</v>
      </c>
      <c r="M114" s="130" t="s">
        <v>2267</v>
      </c>
      <c r="N114" s="179"/>
      <c r="O114" s="179">
        <v>43074</v>
      </c>
      <c r="P114" s="130"/>
      <c r="Q114" s="130"/>
    </row>
    <row r="115" spans="1:17" s="222" customFormat="1" ht="21">
      <c r="A115" s="150">
        <v>50106</v>
      </c>
      <c r="B115" s="314" t="s">
        <v>2336</v>
      </c>
      <c r="C115" s="310">
        <v>55800</v>
      </c>
      <c r="D115" s="310"/>
      <c r="E115" s="310"/>
      <c r="F115" s="310"/>
      <c r="G115" s="310">
        <v>55800</v>
      </c>
      <c r="H115" s="220"/>
      <c r="I115" s="150"/>
      <c r="J115" s="221">
        <v>43461</v>
      </c>
      <c r="K115" s="130" t="s">
        <v>2335</v>
      </c>
      <c r="L115" s="130"/>
      <c r="M115" s="130"/>
      <c r="N115" s="130"/>
      <c r="O115" s="130"/>
      <c r="P115" s="130"/>
      <c r="Q115" s="130"/>
    </row>
    <row r="116" spans="1:17" s="222" customFormat="1" ht="21">
      <c r="A116" s="150">
        <v>50107</v>
      </c>
      <c r="B116" s="314" t="s">
        <v>2337</v>
      </c>
      <c r="C116" s="310">
        <v>96000</v>
      </c>
      <c r="D116" s="310"/>
      <c r="E116" s="310"/>
      <c r="F116" s="310"/>
      <c r="G116" s="310">
        <v>96000</v>
      </c>
      <c r="H116" s="220"/>
      <c r="I116" s="150"/>
      <c r="J116" s="221"/>
      <c r="K116" s="130"/>
      <c r="L116" s="130"/>
      <c r="M116" s="130"/>
      <c r="N116" s="130"/>
      <c r="O116" s="130"/>
      <c r="P116" s="130"/>
      <c r="Q116" s="130"/>
    </row>
    <row r="117" spans="1:17" s="222" customFormat="1" ht="21">
      <c r="A117" s="150">
        <v>50108</v>
      </c>
      <c r="B117" s="314" t="s">
        <v>2340</v>
      </c>
      <c r="C117" s="310">
        <v>24000</v>
      </c>
      <c r="D117" s="310"/>
      <c r="E117" s="310"/>
      <c r="F117" s="310"/>
      <c r="G117" s="310">
        <v>24000</v>
      </c>
      <c r="H117" s="220"/>
      <c r="I117" s="150"/>
      <c r="J117" s="221"/>
      <c r="K117" s="130"/>
      <c r="L117" s="130"/>
      <c r="M117" s="130"/>
      <c r="N117" s="130"/>
      <c r="O117" s="130"/>
      <c r="P117" s="130"/>
      <c r="Q117" s="130"/>
    </row>
    <row r="118" spans="1:17" s="222" customFormat="1" ht="21">
      <c r="A118" s="150">
        <v>50109</v>
      </c>
      <c r="B118" s="314" t="s">
        <v>2334</v>
      </c>
      <c r="C118" s="310">
        <v>86800</v>
      </c>
      <c r="D118" s="310"/>
      <c r="E118" s="310"/>
      <c r="F118" s="310"/>
      <c r="G118" s="310">
        <v>86800</v>
      </c>
      <c r="H118" s="220"/>
      <c r="I118" s="150"/>
      <c r="J118" s="221"/>
      <c r="K118" s="130"/>
      <c r="L118" s="130"/>
      <c r="M118" s="130"/>
      <c r="N118" s="130"/>
      <c r="O118" s="130"/>
      <c r="P118" s="130"/>
      <c r="Q118" s="130"/>
    </row>
    <row r="119" spans="1:17" s="222" customFormat="1" ht="10.5">
      <c r="A119" s="150"/>
      <c r="B119" s="130"/>
      <c r="C119" s="310"/>
      <c r="D119" s="310"/>
      <c r="E119" s="310"/>
      <c r="F119" s="310"/>
      <c r="G119" s="310"/>
      <c r="H119" s="220"/>
      <c r="I119" s="150"/>
      <c r="J119" s="150"/>
      <c r="K119" s="130"/>
      <c r="L119" s="130"/>
      <c r="M119" s="130"/>
      <c r="N119" s="130"/>
      <c r="O119" s="130"/>
      <c r="P119" s="130"/>
      <c r="Q119" s="130"/>
    </row>
    <row r="120" spans="1:17" ht="12.75">
      <c r="A120" s="68" t="s">
        <v>2009</v>
      </c>
      <c r="B120" s="49"/>
      <c r="C120" s="49"/>
      <c r="D120" s="49"/>
      <c r="E120" s="49"/>
      <c r="F120" s="49"/>
      <c r="G120" s="49"/>
      <c r="H120" s="49"/>
      <c r="I120" s="102"/>
      <c r="J120" s="102"/>
      <c r="K120" s="49"/>
      <c r="L120" s="49"/>
      <c r="M120" s="49"/>
      <c r="N120" s="49"/>
      <c r="O120" s="49"/>
      <c r="P120" s="49"/>
      <c r="Q120" s="49"/>
    </row>
    <row r="121" spans="1:10" s="27" customFormat="1" ht="12.75">
      <c r="A121" s="104">
        <v>50105</v>
      </c>
      <c r="B121" s="105" t="s">
        <v>1376</v>
      </c>
      <c r="I121" s="103"/>
      <c r="J121" s="103"/>
    </row>
    <row r="122" spans="1:10" s="27" customFormat="1" ht="12.75">
      <c r="A122" s="39"/>
      <c r="B122" s="26"/>
      <c r="I122" s="103"/>
      <c r="J122" s="103"/>
    </row>
    <row r="123" spans="1:10" s="27" customFormat="1" ht="12.75">
      <c r="A123" s="45"/>
      <c r="I123" s="103"/>
      <c r="J123" s="103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33"/>
  <sheetViews>
    <sheetView zoomScalePageLayoutView="0" workbookViewId="0" topLeftCell="A1">
      <pane xSplit="2" ySplit="2" topLeftCell="C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33" sqref="G33"/>
    </sheetView>
  </sheetViews>
  <sheetFormatPr defaultColWidth="9.140625" defaultRowHeight="12.75"/>
  <cols>
    <col min="1" max="1" width="16.7109375" style="33" customWidth="1"/>
    <col min="2" max="2" width="30.00390625" style="0" customWidth="1"/>
    <col min="3" max="4" width="10.421875" style="0" customWidth="1"/>
    <col min="5" max="5" width="16.140625" style="0" bestFit="1" customWidth="1"/>
    <col min="6" max="6" width="16.8515625" style="0" customWidth="1"/>
    <col min="7" max="7" width="33.28125" style="0" customWidth="1"/>
    <col min="8" max="8" width="14.8515625" style="0" customWidth="1"/>
    <col min="9" max="9" width="17.28125" style="0" customWidth="1"/>
    <col min="10" max="10" width="20.00390625" style="0" customWidth="1"/>
    <col min="11" max="11" width="46.140625" style="0" customWidth="1"/>
    <col min="12" max="12" width="12.8515625" style="0" customWidth="1"/>
    <col min="13" max="13" width="16.7109375" style="0" customWidth="1"/>
    <col min="14" max="15" width="14.8515625" style="0" customWidth="1"/>
    <col min="16" max="16" width="64.28125" style="0" customWidth="1"/>
  </cols>
  <sheetData>
    <row r="1" spans="1:12" ht="33" customHeight="1">
      <c r="A1" s="777" t="s">
        <v>1169</v>
      </c>
      <c r="B1" s="778"/>
      <c r="C1" s="778"/>
      <c r="D1" s="778"/>
      <c r="E1" s="778"/>
      <c r="F1" s="778"/>
      <c r="G1" s="83"/>
      <c r="H1" s="83"/>
      <c r="I1" s="83"/>
      <c r="J1" s="83"/>
      <c r="K1" s="83"/>
      <c r="L1" s="83"/>
    </row>
    <row r="2" spans="1:16" ht="99" customHeight="1">
      <c r="A2" s="80" t="s">
        <v>1182</v>
      </c>
      <c r="B2" s="2" t="s">
        <v>731</v>
      </c>
      <c r="C2" s="2" t="s">
        <v>210</v>
      </c>
      <c r="D2" s="4" t="s">
        <v>628</v>
      </c>
      <c r="E2" s="47" t="s">
        <v>258</v>
      </c>
      <c r="F2" s="47" t="s">
        <v>259</v>
      </c>
      <c r="G2" s="47" t="s">
        <v>499</v>
      </c>
      <c r="H2" s="47" t="s">
        <v>629</v>
      </c>
      <c r="I2" s="47" t="s">
        <v>260</v>
      </c>
      <c r="J2" s="46" t="s">
        <v>693</v>
      </c>
      <c r="K2" s="86" t="s">
        <v>498</v>
      </c>
      <c r="L2" s="47" t="s">
        <v>682</v>
      </c>
      <c r="M2" s="47" t="s">
        <v>1181</v>
      </c>
      <c r="N2" s="47" t="s">
        <v>212</v>
      </c>
      <c r="O2" s="47" t="s">
        <v>1507</v>
      </c>
      <c r="P2" s="2" t="s">
        <v>231</v>
      </c>
    </row>
    <row r="3" spans="1:16" s="88" customFormat="1" ht="34.5" customHeight="1">
      <c r="A3" s="87" t="s">
        <v>829</v>
      </c>
      <c r="B3" s="150" t="s">
        <v>623</v>
      </c>
      <c r="C3" s="101">
        <v>1</v>
      </c>
      <c r="D3" s="86">
        <v>66180</v>
      </c>
      <c r="E3" s="86">
        <v>66180</v>
      </c>
      <c r="F3" s="86">
        <v>66180</v>
      </c>
      <c r="G3" s="89" t="s">
        <v>624</v>
      </c>
      <c r="H3" s="149">
        <v>40319</v>
      </c>
      <c r="I3" s="202" t="s">
        <v>1790</v>
      </c>
      <c r="J3" s="204">
        <v>10015</v>
      </c>
      <c r="K3" s="203" t="s">
        <v>1626</v>
      </c>
      <c r="L3" s="149">
        <v>40345</v>
      </c>
      <c r="M3" s="86"/>
      <c r="N3" s="86"/>
      <c r="O3" s="86"/>
      <c r="P3" s="203" t="s">
        <v>1789</v>
      </c>
    </row>
    <row r="4" spans="1:16" ht="27.75" customHeight="1">
      <c r="A4" s="87" t="s">
        <v>830</v>
      </c>
      <c r="B4" s="138" t="s">
        <v>714</v>
      </c>
      <c r="C4" s="138">
        <v>1</v>
      </c>
      <c r="D4" s="106">
        <v>82476.8</v>
      </c>
      <c r="E4" s="106">
        <v>82476.8</v>
      </c>
      <c r="F4" s="106">
        <v>82476.8</v>
      </c>
      <c r="G4" s="23" t="s">
        <v>715</v>
      </c>
      <c r="H4" s="108">
        <v>40970</v>
      </c>
      <c r="I4" s="84" t="s">
        <v>38</v>
      </c>
      <c r="J4" s="50">
        <v>10013</v>
      </c>
      <c r="K4" s="89" t="s">
        <v>659</v>
      </c>
      <c r="L4" s="160">
        <v>41094</v>
      </c>
      <c r="M4" s="47"/>
      <c r="N4" s="47"/>
      <c r="O4" s="47"/>
      <c r="P4" s="2"/>
    </row>
    <row r="5" spans="1:16" ht="35.25" customHeight="1">
      <c r="A5" s="87" t="s">
        <v>831</v>
      </c>
      <c r="B5" s="138" t="s">
        <v>714</v>
      </c>
      <c r="C5" s="138">
        <v>1</v>
      </c>
      <c r="D5" s="106">
        <v>82476.8</v>
      </c>
      <c r="E5" s="106">
        <v>82476.8</v>
      </c>
      <c r="F5" s="106">
        <v>82476.8</v>
      </c>
      <c r="G5" s="23" t="s">
        <v>715</v>
      </c>
      <c r="H5" s="108">
        <v>40970</v>
      </c>
      <c r="I5" s="84" t="s">
        <v>38</v>
      </c>
      <c r="J5" s="87">
        <v>10017</v>
      </c>
      <c r="K5" s="23" t="s">
        <v>40</v>
      </c>
      <c r="L5" s="160">
        <v>41094</v>
      </c>
      <c r="M5" s="47"/>
      <c r="N5" s="47"/>
      <c r="O5" s="47"/>
      <c r="P5" s="2"/>
    </row>
    <row r="6" spans="1:16" ht="27.75" customHeight="1">
      <c r="A6" s="87" t="s">
        <v>832</v>
      </c>
      <c r="B6" s="138" t="s">
        <v>714</v>
      </c>
      <c r="C6" s="138">
        <v>1</v>
      </c>
      <c r="D6" s="106">
        <v>82476.8</v>
      </c>
      <c r="E6" s="106">
        <v>82476.8</v>
      </c>
      <c r="F6" s="106">
        <v>82476.8</v>
      </c>
      <c r="G6" s="23" t="s">
        <v>715</v>
      </c>
      <c r="H6" s="108">
        <v>40970</v>
      </c>
      <c r="I6" s="84" t="s">
        <v>38</v>
      </c>
      <c r="J6" s="87">
        <v>10016</v>
      </c>
      <c r="K6" s="23" t="s">
        <v>39</v>
      </c>
      <c r="L6" s="160">
        <v>41094</v>
      </c>
      <c r="M6" s="47"/>
      <c r="N6" s="47"/>
      <c r="O6" s="47"/>
      <c r="P6" s="2"/>
    </row>
    <row r="7" spans="1:16" ht="27.75" customHeight="1">
      <c r="A7" s="87" t="s">
        <v>833</v>
      </c>
      <c r="B7" s="138" t="s">
        <v>714</v>
      </c>
      <c r="C7" s="138">
        <v>1</v>
      </c>
      <c r="D7" s="106">
        <v>82476.8</v>
      </c>
      <c r="E7" s="106">
        <v>82476.8</v>
      </c>
      <c r="F7" s="106">
        <v>82476.8</v>
      </c>
      <c r="G7" s="23" t="s">
        <v>715</v>
      </c>
      <c r="H7" s="108">
        <v>40970</v>
      </c>
      <c r="I7" s="84" t="s">
        <v>38</v>
      </c>
      <c r="J7" s="87">
        <v>10016</v>
      </c>
      <c r="K7" s="23" t="s">
        <v>39</v>
      </c>
      <c r="L7" s="160">
        <v>41094</v>
      </c>
      <c r="M7" s="47"/>
      <c r="N7" s="47"/>
      <c r="O7" s="47"/>
      <c r="P7" s="2"/>
    </row>
    <row r="8" spans="1:16" ht="27.75" customHeight="1">
      <c r="A8" s="87" t="s">
        <v>834</v>
      </c>
      <c r="B8" s="138" t="s">
        <v>211</v>
      </c>
      <c r="C8" s="142">
        <v>1</v>
      </c>
      <c r="D8" s="22">
        <v>81447</v>
      </c>
      <c r="E8" s="22">
        <v>81447</v>
      </c>
      <c r="F8" s="22">
        <v>81447</v>
      </c>
      <c r="G8" s="23" t="s">
        <v>1171</v>
      </c>
      <c r="H8" s="146">
        <v>41092</v>
      </c>
      <c r="I8" s="90" t="s">
        <v>1172</v>
      </c>
      <c r="J8" s="3">
        <v>10006</v>
      </c>
      <c r="K8" s="87" t="s">
        <v>741</v>
      </c>
      <c r="L8" s="147">
        <v>41109</v>
      </c>
      <c r="M8" s="47"/>
      <c r="N8" s="47"/>
      <c r="O8" s="47"/>
      <c r="P8" s="2"/>
    </row>
    <row r="9" spans="1:16" s="1" customFormat="1" ht="21.75">
      <c r="A9" s="87" t="s">
        <v>835</v>
      </c>
      <c r="B9" s="138" t="s">
        <v>635</v>
      </c>
      <c r="C9" s="138">
        <v>1</v>
      </c>
      <c r="D9" s="138">
        <v>54299.7</v>
      </c>
      <c r="E9" s="22">
        <v>54299.7</v>
      </c>
      <c r="F9" s="22">
        <v>54299.7</v>
      </c>
      <c r="G9" s="23" t="s">
        <v>632</v>
      </c>
      <c r="H9" s="108">
        <v>41205</v>
      </c>
      <c r="I9" s="84" t="s">
        <v>1006</v>
      </c>
      <c r="J9" s="3">
        <v>10006</v>
      </c>
      <c r="K9" s="87" t="s">
        <v>741</v>
      </c>
      <c r="L9" s="108">
        <v>41246</v>
      </c>
      <c r="M9" s="84"/>
      <c r="N9" s="84"/>
      <c r="O9" s="84"/>
      <c r="P9" s="3"/>
    </row>
    <row r="10" spans="1:16" s="1" customFormat="1" ht="32.25">
      <c r="A10" s="87" t="s">
        <v>1487</v>
      </c>
      <c r="B10" s="176" t="s">
        <v>1454</v>
      </c>
      <c r="C10" s="177">
        <v>1</v>
      </c>
      <c r="D10" s="17">
        <v>64444</v>
      </c>
      <c r="E10" s="22">
        <f>D10*C10</f>
        <v>64444</v>
      </c>
      <c r="F10" s="22"/>
      <c r="G10" s="129" t="s">
        <v>1405</v>
      </c>
      <c r="H10" s="159">
        <v>41091</v>
      </c>
      <c r="I10" s="181" t="s">
        <v>570</v>
      </c>
      <c r="J10" s="84">
        <v>10012</v>
      </c>
      <c r="K10" s="23" t="s">
        <v>1491</v>
      </c>
      <c r="L10" s="160">
        <v>41271</v>
      </c>
      <c r="M10" s="84"/>
      <c r="N10" s="84"/>
      <c r="O10" s="84"/>
      <c r="P10" s="3"/>
    </row>
    <row r="11" spans="1:16" s="1" customFormat="1" ht="32.25">
      <c r="A11" s="87" t="s">
        <v>1488</v>
      </c>
      <c r="B11" s="176" t="s">
        <v>1484</v>
      </c>
      <c r="C11" s="177">
        <v>1</v>
      </c>
      <c r="D11" s="17">
        <v>52365</v>
      </c>
      <c r="E11" s="22">
        <f>D11*C11</f>
        <v>52365</v>
      </c>
      <c r="F11" s="22"/>
      <c r="G11" s="129" t="s">
        <v>1405</v>
      </c>
      <c r="H11" s="159">
        <v>41091</v>
      </c>
      <c r="I11" s="181" t="s">
        <v>570</v>
      </c>
      <c r="J11" s="84">
        <v>10012</v>
      </c>
      <c r="K11" s="23" t="s">
        <v>1491</v>
      </c>
      <c r="L11" s="160">
        <v>41271</v>
      </c>
      <c r="M11" s="84"/>
      <c r="N11" s="84"/>
      <c r="O11" s="84"/>
      <c r="P11" s="3"/>
    </row>
    <row r="12" spans="1:16" s="1" customFormat="1" ht="32.25">
      <c r="A12" s="87" t="s">
        <v>1489</v>
      </c>
      <c r="B12" s="176" t="s">
        <v>1486</v>
      </c>
      <c r="C12" s="177">
        <v>1</v>
      </c>
      <c r="D12" s="17">
        <v>55951</v>
      </c>
      <c r="E12" s="22">
        <f>D12*C12</f>
        <v>55951</v>
      </c>
      <c r="F12" s="22"/>
      <c r="G12" s="129" t="s">
        <v>1405</v>
      </c>
      <c r="H12" s="159">
        <v>41091</v>
      </c>
      <c r="I12" s="181" t="s">
        <v>570</v>
      </c>
      <c r="J12" s="84">
        <v>10012</v>
      </c>
      <c r="K12" s="23" t="s">
        <v>1491</v>
      </c>
      <c r="L12" s="160">
        <v>41271</v>
      </c>
      <c r="M12" s="84"/>
      <c r="N12" s="84"/>
      <c r="O12" s="84"/>
      <c r="P12" s="3"/>
    </row>
    <row r="13" spans="1:16" s="1" customFormat="1" ht="32.25">
      <c r="A13" s="87" t="s">
        <v>1490</v>
      </c>
      <c r="B13" s="176" t="s">
        <v>1141</v>
      </c>
      <c r="C13" s="177">
        <v>1</v>
      </c>
      <c r="D13" s="17">
        <v>54443</v>
      </c>
      <c r="E13" s="22">
        <f>D13*C13</f>
        <v>54443</v>
      </c>
      <c r="F13" s="22"/>
      <c r="G13" s="129" t="s">
        <v>1405</v>
      </c>
      <c r="H13" s="159">
        <v>41091</v>
      </c>
      <c r="I13" s="181" t="s">
        <v>570</v>
      </c>
      <c r="J13" s="84">
        <v>10012</v>
      </c>
      <c r="K13" s="23" t="s">
        <v>1491</v>
      </c>
      <c r="L13" s="160">
        <v>41271</v>
      </c>
      <c r="M13" s="84"/>
      <c r="N13" s="84"/>
      <c r="O13" s="84"/>
      <c r="P13" s="3"/>
    </row>
    <row r="14" spans="1:16" s="1" customFormat="1" ht="32.25">
      <c r="A14" s="87" t="s">
        <v>564</v>
      </c>
      <c r="B14" s="173" t="s">
        <v>1484</v>
      </c>
      <c r="C14" s="174">
        <v>1</v>
      </c>
      <c r="D14" s="175">
        <v>52365</v>
      </c>
      <c r="E14" s="107"/>
      <c r="F14" s="22"/>
      <c r="G14" s="129" t="s">
        <v>1405</v>
      </c>
      <c r="H14" s="159">
        <v>41091</v>
      </c>
      <c r="I14" s="181" t="s">
        <v>570</v>
      </c>
      <c r="J14" s="84">
        <v>10031</v>
      </c>
      <c r="K14" s="23" t="s">
        <v>537</v>
      </c>
      <c r="L14" s="160">
        <v>41271</v>
      </c>
      <c r="M14" s="84"/>
      <c r="N14" s="84"/>
      <c r="O14" s="84"/>
      <c r="P14" s="3"/>
    </row>
    <row r="15" spans="1:16" s="1" customFormat="1" ht="32.25">
      <c r="A15" s="87" t="s">
        <v>565</v>
      </c>
      <c r="B15" s="173" t="s">
        <v>1486</v>
      </c>
      <c r="C15" s="174">
        <v>1</v>
      </c>
      <c r="D15" s="134">
        <v>55951</v>
      </c>
      <c r="E15" s="22"/>
      <c r="F15" s="22"/>
      <c r="G15" s="129" t="s">
        <v>1405</v>
      </c>
      <c r="H15" s="159">
        <v>41091</v>
      </c>
      <c r="I15" s="181" t="s">
        <v>570</v>
      </c>
      <c r="J15" s="84">
        <v>10031</v>
      </c>
      <c r="K15" s="23" t="s">
        <v>537</v>
      </c>
      <c r="L15" s="160">
        <v>41271</v>
      </c>
      <c r="M15" s="84"/>
      <c r="N15" s="84"/>
      <c r="O15" s="84"/>
      <c r="P15" s="3"/>
    </row>
    <row r="16" spans="1:16" s="1" customFormat="1" ht="32.25">
      <c r="A16" s="87" t="s">
        <v>566</v>
      </c>
      <c r="B16" s="173" t="s">
        <v>1141</v>
      </c>
      <c r="C16" s="174">
        <v>1</v>
      </c>
      <c r="D16" s="134">
        <v>54443</v>
      </c>
      <c r="E16" s="22"/>
      <c r="F16" s="22"/>
      <c r="G16" s="129" t="s">
        <v>1405</v>
      </c>
      <c r="H16" s="159">
        <v>41091</v>
      </c>
      <c r="I16" s="181" t="s">
        <v>570</v>
      </c>
      <c r="J16" s="84">
        <v>10031</v>
      </c>
      <c r="K16" s="23" t="s">
        <v>537</v>
      </c>
      <c r="L16" s="160">
        <v>41271</v>
      </c>
      <c r="M16" s="84"/>
      <c r="N16" s="84"/>
      <c r="O16" s="84"/>
      <c r="P16" s="3"/>
    </row>
    <row r="17" spans="1:16" s="1" customFormat="1" ht="32.25">
      <c r="A17" s="21"/>
      <c r="B17" s="74" t="s">
        <v>312</v>
      </c>
      <c r="C17" s="186">
        <v>1</v>
      </c>
      <c r="D17" s="187">
        <v>52611</v>
      </c>
      <c r="E17" s="184">
        <v>52611</v>
      </c>
      <c r="F17" s="22"/>
      <c r="G17" s="23" t="s">
        <v>321</v>
      </c>
      <c r="H17" s="191">
        <v>41092</v>
      </c>
      <c r="I17" s="84" t="s">
        <v>1482</v>
      </c>
      <c r="J17" s="24">
        <v>10035</v>
      </c>
      <c r="K17" s="130" t="s">
        <v>36</v>
      </c>
      <c r="L17" s="193">
        <v>41092</v>
      </c>
      <c r="M17" s="84"/>
      <c r="N17" s="84"/>
      <c r="O17" s="84"/>
      <c r="P17" s="3"/>
    </row>
    <row r="18" spans="1:16" s="1" customFormat="1" ht="32.25">
      <c r="A18" s="21"/>
      <c r="B18" s="74" t="s">
        <v>313</v>
      </c>
      <c r="C18" s="186">
        <v>1</v>
      </c>
      <c r="D18" s="187">
        <v>77900</v>
      </c>
      <c r="E18" s="184">
        <v>77900</v>
      </c>
      <c r="F18" s="22"/>
      <c r="G18" s="23" t="s">
        <v>321</v>
      </c>
      <c r="H18" s="191">
        <v>41092</v>
      </c>
      <c r="I18" s="84" t="s">
        <v>1482</v>
      </c>
      <c r="J18" s="24">
        <v>10035</v>
      </c>
      <c r="K18" s="130" t="s">
        <v>36</v>
      </c>
      <c r="L18" s="193">
        <v>41092</v>
      </c>
      <c r="M18" s="84"/>
      <c r="N18" s="84"/>
      <c r="O18" s="84"/>
      <c r="P18" s="3"/>
    </row>
    <row r="19" spans="1:16" s="1" customFormat="1" ht="38.25">
      <c r="A19" s="21"/>
      <c r="B19" s="74" t="s">
        <v>956</v>
      </c>
      <c r="C19" s="186">
        <v>2</v>
      </c>
      <c r="D19" s="187">
        <v>55670</v>
      </c>
      <c r="E19" s="184">
        <v>111340</v>
      </c>
      <c r="F19" s="22"/>
      <c r="G19" s="23" t="s">
        <v>321</v>
      </c>
      <c r="H19" s="191">
        <v>41092</v>
      </c>
      <c r="I19" s="84" t="s">
        <v>1482</v>
      </c>
      <c r="J19" s="24">
        <v>10035</v>
      </c>
      <c r="K19" s="130" t="s">
        <v>36</v>
      </c>
      <c r="L19" s="193">
        <v>41092</v>
      </c>
      <c r="M19" s="90"/>
      <c r="N19" s="90"/>
      <c r="O19" s="90"/>
      <c r="P19" s="3"/>
    </row>
    <row r="20" spans="1:16" s="1" customFormat="1" ht="53.25">
      <c r="A20" s="192"/>
      <c r="B20" s="112" t="s">
        <v>8</v>
      </c>
      <c r="C20" s="112">
        <v>2</v>
      </c>
      <c r="D20" s="112">
        <v>30470</v>
      </c>
      <c r="E20" s="114">
        <v>60940</v>
      </c>
      <c r="F20" s="114">
        <v>60940</v>
      </c>
      <c r="G20" s="112" t="s">
        <v>11</v>
      </c>
      <c r="H20" s="217">
        <v>41369</v>
      </c>
      <c r="I20" s="91" t="s">
        <v>12</v>
      </c>
      <c r="J20" s="84">
        <v>10006</v>
      </c>
      <c r="K20" s="84" t="s">
        <v>741</v>
      </c>
      <c r="L20" s="217">
        <v>41394</v>
      </c>
      <c r="M20" s="140"/>
      <c r="N20" s="140"/>
      <c r="O20" s="140"/>
      <c r="P20" s="3"/>
    </row>
    <row r="21" spans="1:16" s="1" customFormat="1" ht="38.25" customHeight="1">
      <c r="A21" s="139"/>
      <c r="B21" s="23" t="s">
        <v>9</v>
      </c>
      <c r="C21" s="23">
        <v>4</v>
      </c>
      <c r="D21" s="23">
        <v>6400</v>
      </c>
      <c r="E21" s="3">
        <v>25600</v>
      </c>
      <c r="F21" s="3">
        <v>25600</v>
      </c>
      <c r="G21" s="112" t="s">
        <v>11</v>
      </c>
      <c r="H21" s="217">
        <v>41369</v>
      </c>
      <c r="I21" s="91" t="s">
        <v>12</v>
      </c>
      <c r="J21" s="84">
        <v>10006</v>
      </c>
      <c r="K21" s="84" t="s">
        <v>741</v>
      </c>
      <c r="L21" s="217">
        <v>41394</v>
      </c>
      <c r="M21" s="140"/>
      <c r="N21" s="140"/>
      <c r="O21" s="140"/>
      <c r="P21" s="3"/>
    </row>
    <row r="22" spans="1:16" s="1" customFormat="1" ht="74.25">
      <c r="A22" s="139"/>
      <c r="B22" s="23" t="s">
        <v>10</v>
      </c>
      <c r="C22" s="23">
        <v>5</v>
      </c>
      <c r="D22" s="23">
        <v>38890</v>
      </c>
      <c r="E22" s="3">
        <v>194450</v>
      </c>
      <c r="F22" s="3">
        <v>194450</v>
      </c>
      <c r="G22" s="112" t="s">
        <v>11</v>
      </c>
      <c r="H22" s="217">
        <v>41369</v>
      </c>
      <c r="I22" s="91" t="s">
        <v>12</v>
      </c>
      <c r="J22" s="84">
        <v>10006</v>
      </c>
      <c r="K22" s="84" t="s">
        <v>741</v>
      </c>
      <c r="L22" s="217">
        <v>41394</v>
      </c>
      <c r="M22" s="140"/>
      <c r="N22" s="140"/>
      <c r="O22" s="140"/>
      <c r="P22" s="3"/>
    </row>
    <row r="23" spans="1:16" s="141" customFormat="1" ht="31.5">
      <c r="A23" s="87"/>
      <c r="B23" s="23" t="s">
        <v>1935</v>
      </c>
      <c r="C23" s="23">
        <v>1</v>
      </c>
      <c r="D23" s="23">
        <v>54000</v>
      </c>
      <c r="E23" s="84">
        <v>54000</v>
      </c>
      <c r="F23" s="84">
        <v>54000</v>
      </c>
      <c r="G23" s="23" t="s">
        <v>1936</v>
      </c>
      <c r="H23" s="145">
        <v>41565</v>
      </c>
      <c r="I23" s="108" t="s">
        <v>1930</v>
      </c>
      <c r="J23" s="84">
        <v>10006</v>
      </c>
      <c r="K23" s="84" t="s">
        <v>741</v>
      </c>
      <c r="L23" s="108">
        <v>41565</v>
      </c>
      <c r="M23" s="23"/>
      <c r="N23" s="23"/>
      <c r="O23" s="23"/>
      <c r="P23" s="84"/>
    </row>
    <row r="24" spans="1:16" s="141" customFormat="1" ht="10.5">
      <c r="A24" s="87"/>
      <c r="B24" s="23"/>
      <c r="C24" s="23"/>
      <c r="D24" s="23"/>
      <c r="E24" s="84"/>
      <c r="F24" s="84"/>
      <c r="G24" s="23"/>
      <c r="H24" s="23"/>
      <c r="I24" s="108"/>
      <c r="J24" s="108"/>
      <c r="K24" s="108"/>
      <c r="L24" s="108"/>
      <c r="M24" s="23"/>
      <c r="N24" s="23"/>
      <c r="O24" s="23"/>
      <c r="P24" s="84"/>
    </row>
    <row r="25" spans="1:16" s="25" customFormat="1" ht="10.5">
      <c r="A25" s="10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s="25" customFormat="1" ht="10.5">
      <c r="A26" s="101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s="25" customFormat="1" ht="10.5">
      <c r="A27" s="10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2.75">
      <c r="A28" s="6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4" s="27" customFormat="1" ht="12.75">
      <c r="A29" s="151"/>
      <c r="B29" s="105" t="s">
        <v>1376</v>
      </c>
      <c r="C29" s="105"/>
      <c r="D29" s="105"/>
    </row>
    <row r="30" spans="1:4" s="27" customFormat="1" ht="12.75">
      <c r="A30" s="39"/>
      <c r="B30" s="26"/>
      <c r="C30" s="26"/>
      <c r="D30" s="26"/>
    </row>
    <row r="31" s="27" customFormat="1" ht="12.75">
      <c r="A31" s="45"/>
    </row>
    <row r="33" ht="22.5">
      <c r="B33" s="218" t="s">
        <v>1817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P250"/>
  <sheetViews>
    <sheetView zoomScalePageLayoutView="0" workbookViewId="0" topLeftCell="A1">
      <pane xSplit="2" ySplit="2" topLeftCell="C8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10" sqref="M10"/>
    </sheetView>
  </sheetViews>
  <sheetFormatPr defaultColWidth="9.140625" defaultRowHeight="12.75"/>
  <cols>
    <col min="1" max="1" width="16.7109375" style="33" customWidth="1"/>
    <col min="2" max="2" width="30.00390625" style="0" customWidth="1"/>
    <col min="3" max="4" width="10.421875" style="0" customWidth="1"/>
    <col min="5" max="5" width="16.140625" style="0" bestFit="1" customWidth="1"/>
    <col min="6" max="6" width="16.8515625" style="0" customWidth="1"/>
    <col min="7" max="7" width="34.8515625" style="0" customWidth="1"/>
    <col min="8" max="8" width="14.8515625" style="0" customWidth="1"/>
    <col min="9" max="9" width="17.28125" style="0" customWidth="1"/>
    <col min="10" max="10" width="20.00390625" style="0" customWidth="1"/>
    <col min="11" max="11" width="46.140625" style="0" customWidth="1"/>
    <col min="12" max="12" width="12.8515625" style="0" customWidth="1"/>
    <col min="13" max="13" width="16.7109375" style="0" customWidth="1"/>
    <col min="14" max="14" width="14.8515625" style="0" customWidth="1"/>
    <col min="15" max="15" width="20.140625" style="0" customWidth="1"/>
    <col min="16" max="16" width="64.28125" style="0" customWidth="1"/>
  </cols>
  <sheetData>
    <row r="1" spans="1:12" ht="33" customHeight="1">
      <c r="A1" s="777" t="s">
        <v>1169</v>
      </c>
      <c r="B1" s="778"/>
      <c r="C1" s="778"/>
      <c r="D1" s="778"/>
      <c r="E1" s="778"/>
      <c r="F1" s="778"/>
      <c r="G1" s="83"/>
      <c r="H1" s="83"/>
      <c r="I1" s="83"/>
      <c r="J1" s="83"/>
      <c r="K1" s="83"/>
      <c r="L1" s="83"/>
    </row>
    <row r="2" spans="1:16" ht="99" customHeight="1">
      <c r="A2" s="80" t="s">
        <v>1651</v>
      </c>
      <c r="B2" s="2" t="s">
        <v>731</v>
      </c>
      <c r="C2" s="2" t="s">
        <v>210</v>
      </c>
      <c r="D2" s="4" t="s">
        <v>628</v>
      </c>
      <c r="E2" s="47" t="s">
        <v>258</v>
      </c>
      <c r="F2" s="47" t="s">
        <v>259</v>
      </c>
      <c r="G2" s="47" t="s">
        <v>499</v>
      </c>
      <c r="H2" s="47" t="s">
        <v>629</v>
      </c>
      <c r="I2" s="47" t="s">
        <v>260</v>
      </c>
      <c r="J2" s="46" t="s">
        <v>693</v>
      </c>
      <c r="K2" s="86" t="s">
        <v>498</v>
      </c>
      <c r="L2" s="47" t="s">
        <v>682</v>
      </c>
      <c r="M2" s="47" t="s">
        <v>1181</v>
      </c>
      <c r="N2" s="47" t="s">
        <v>212</v>
      </c>
      <c r="O2" s="47" t="s">
        <v>1507</v>
      </c>
      <c r="P2" s="2" t="s">
        <v>231</v>
      </c>
    </row>
    <row r="3" spans="1:16" s="88" customFormat="1" ht="28.5" customHeight="1">
      <c r="A3" s="87" t="s">
        <v>836</v>
      </c>
      <c r="B3" s="101" t="s">
        <v>627</v>
      </c>
      <c r="C3" s="101">
        <v>2</v>
      </c>
      <c r="D3" s="101">
        <v>1868.3</v>
      </c>
      <c r="E3" s="86">
        <f>1868.3*2</f>
        <v>3736.6</v>
      </c>
      <c r="F3" s="86">
        <v>3736.6</v>
      </c>
      <c r="G3" s="89" t="s">
        <v>624</v>
      </c>
      <c r="H3" s="149">
        <v>40319</v>
      </c>
      <c r="I3" s="86"/>
      <c r="J3" s="86"/>
      <c r="K3" s="86"/>
      <c r="L3" s="86"/>
      <c r="M3" s="86"/>
      <c r="N3" s="86"/>
      <c r="O3" s="86"/>
      <c r="P3" s="101"/>
    </row>
    <row r="4" spans="1:16" s="88" customFormat="1" ht="28.5" customHeight="1">
      <c r="A4" s="87" t="s">
        <v>837</v>
      </c>
      <c r="B4" s="101" t="s">
        <v>626</v>
      </c>
      <c r="C4" s="101">
        <v>1</v>
      </c>
      <c r="D4" s="101">
        <v>22050</v>
      </c>
      <c r="E4" s="86">
        <v>22050</v>
      </c>
      <c r="F4" s="86">
        <v>22050</v>
      </c>
      <c r="G4" s="89" t="s">
        <v>624</v>
      </c>
      <c r="H4" s="149">
        <v>40319</v>
      </c>
      <c r="I4" s="86"/>
      <c r="J4" s="86"/>
      <c r="K4" s="86"/>
      <c r="L4" s="86"/>
      <c r="M4" s="86"/>
      <c r="N4" s="86"/>
      <c r="O4" s="86"/>
      <c r="P4" s="101"/>
    </row>
    <row r="5" spans="1:16" s="88" customFormat="1" ht="28.5" customHeight="1">
      <c r="A5" s="87" t="s">
        <v>838</v>
      </c>
      <c r="B5" s="101" t="s">
        <v>625</v>
      </c>
      <c r="C5" s="101">
        <v>2</v>
      </c>
      <c r="D5" s="101">
        <v>6749</v>
      </c>
      <c r="E5" s="86">
        <f>6749*2</f>
        <v>13498</v>
      </c>
      <c r="F5" s="86">
        <f>6749*2</f>
        <v>13498</v>
      </c>
      <c r="G5" s="89" t="s">
        <v>624</v>
      </c>
      <c r="H5" s="149">
        <v>40319</v>
      </c>
      <c r="I5" s="86"/>
      <c r="J5" s="86"/>
      <c r="K5" s="86"/>
      <c r="L5" s="86"/>
      <c r="M5" s="86"/>
      <c r="N5" s="86"/>
      <c r="O5" s="86"/>
      <c r="P5" s="101"/>
    </row>
    <row r="6" spans="1:16" s="88" customFormat="1" ht="39" customHeight="1">
      <c r="A6" s="87" t="s">
        <v>839</v>
      </c>
      <c r="B6" s="150" t="s">
        <v>622</v>
      </c>
      <c r="C6" s="101">
        <v>1</v>
      </c>
      <c r="D6" s="86">
        <v>2713.13</v>
      </c>
      <c r="E6" s="86">
        <v>2713.13</v>
      </c>
      <c r="F6" s="86">
        <v>2713.13</v>
      </c>
      <c r="G6" s="89" t="s">
        <v>624</v>
      </c>
      <c r="H6" s="149">
        <v>40319</v>
      </c>
      <c r="I6" s="86"/>
      <c r="J6" s="86"/>
      <c r="K6" s="86"/>
      <c r="L6" s="86"/>
      <c r="M6" s="86"/>
      <c r="N6" s="86"/>
      <c r="O6" s="86"/>
      <c r="P6" s="101"/>
    </row>
    <row r="7" spans="1:16" s="88" customFormat="1" ht="28.5" customHeight="1">
      <c r="A7" s="87" t="s">
        <v>840</v>
      </c>
      <c r="B7" s="101" t="s">
        <v>970</v>
      </c>
      <c r="C7" s="101">
        <v>1</v>
      </c>
      <c r="D7" s="86">
        <v>27430</v>
      </c>
      <c r="E7" s="86">
        <v>27430</v>
      </c>
      <c r="F7" s="86">
        <v>27430</v>
      </c>
      <c r="G7" s="89" t="s">
        <v>624</v>
      </c>
      <c r="H7" s="149">
        <v>40319</v>
      </c>
      <c r="I7" s="86"/>
      <c r="J7" s="86"/>
      <c r="K7" s="86"/>
      <c r="L7" s="86"/>
      <c r="M7" s="86"/>
      <c r="N7" s="86"/>
      <c r="O7" s="86"/>
      <c r="P7" s="101"/>
    </row>
    <row r="8" spans="1:16" s="88" customFormat="1" ht="28.5" customHeight="1">
      <c r="A8" s="87" t="s">
        <v>841</v>
      </c>
      <c r="B8" s="150" t="s">
        <v>621</v>
      </c>
      <c r="C8" s="101">
        <v>24</v>
      </c>
      <c r="D8" s="101">
        <v>2713.13</v>
      </c>
      <c r="E8" s="86">
        <f>2713.13*24</f>
        <v>65115.12</v>
      </c>
      <c r="F8" s="86">
        <v>65115.12</v>
      </c>
      <c r="G8" s="89" t="s">
        <v>624</v>
      </c>
      <c r="H8" s="149">
        <v>40319</v>
      </c>
      <c r="I8" s="86"/>
      <c r="J8" s="86"/>
      <c r="K8" s="86"/>
      <c r="L8" s="86"/>
      <c r="M8" s="86"/>
      <c r="N8" s="86"/>
      <c r="O8" s="86"/>
      <c r="P8" s="101"/>
    </row>
    <row r="9" spans="1:16" s="88" customFormat="1" ht="34.5" customHeight="1">
      <c r="A9" s="87" t="s">
        <v>842</v>
      </c>
      <c r="B9" s="150" t="s">
        <v>622</v>
      </c>
      <c r="C9" s="101">
        <v>20</v>
      </c>
      <c r="D9" s="101">
        <v>2767</v>
      </c>
      <c r="E9" s="86">
        <f>2767*20</f>
        <v>55340</v>
      </c>
      <c r="F9" s="86">
        <v>55340</v>
      </c>
      <c r="G9" s="89" t="s">
        <v>630</v>
      </c>
      <c r="H9" s="149">
        <v>40238</v>
      </c>
      <c r="I9" s="86"/>
      <c r="J9" s="86"/>
      <c r="K9" s="86"/>
      <c r="L9" s="86"/>
      <c r="M9" s="86"/>
      <c r="N9" s="86"/>
      <c r="O9" s="86"/>
      <c r="P9" s="101"/>
    </row>
    <row r="10" spans="1:16" s="88" customFormat="1" ht="28.5" customHeight="1">
      <c r="A10" s="87" t="s">
        <v>843</v>
      </c>
      <c r="B10" s="150" t="s">
        <v>621</v>
      </c>
      <c r="C10" s="101">
        <v>225</v>
      </c>
      <c r="D10" s="101">
        <v>2767</v>
      </c>
      <c r="E10" s="86">
        <f>2767*225</f>
        <v>622575</v>
      </c>
      <c r="F10" s="86">
        <f>2767*225</f>
        <v>622575</v>
      </c>
      <c r="G10" s="89" t="s">
        <v>630</v>
      </c>
      <c r="H10" s="149">
        <v>40238</v>
      </c>
      <c r="I10" s="86"/>
      <c r="J10" s="86"/>
      <c r="K10" s="86"/>
      <c r="L10" s="86"/>
      <c r="M10" s="86"/>
      <c r="N10" s="86"/>
      <c r="O10" s="86"/>
      <c r="P10" s="101"/>
    </row>
    <row r="11" spans="1:16" s="88" customFormat="1" ht="28.5" customHeight="1">
      <c r="A11" s="87" t="s">
        <v>844</v>
      </c>
      <c r="B11" s="101" t="s">
        <v>618</v>
      </c>
      <c r="C11" s="101">
        <v>1</v>
      </c>
      <c r="D11" s="86">
        <v>27588</v>
      </c>
      <c r="E11" s="86">
        <v>27588</v>
      </c>
      <c r="F11" s="86">
        <v>14671.94</v>
      </c>
      <c r="G11" s="89" t="s">
        <v>620</v>
      </c>
      <c r="H11" s="149">
        <v>40494</v>
      </c>
      <c r="I11" s="86"/>
      <c r="J11" s="86"/>
      <c r="K11" s="86"/>
      <c r="L11" s="86"/>
      <c r="M11" s="86"/>
      <c r="N11" s="86"/>
      <c r="O11" s="86"/>
      <c r="P11" s="101"/>
    </row>
    <row r="12" spans="1:16" s="88" customFormat="1" ht="33" customHeight="1">
      <c r="A12" s="87" t="s">
        <v>845</v>
      </c>
      <c r="B12" s="101" t="s">
        <v>617</v>
      </c>
      <c r="C12" s="101">
        <v>1</v>
      </c>
      <c r="D12" s="86">
        <v>19044.92</v>
      </c>
      <c r="E12" s="86">
        <v>19044.92</v>
      </c>
      <c r="F12" s="86">
        <v>0</v>
      </c>
      <c r="G12" s="89" t="s">
        <v>619</v>
      </c>
      <c r="H12" s="149">
        <v>40470</v>
      </c>
      <c r="I12" s="86"/>
      <c r="J12" s="86"/>
      <c r="K12" s="86"/>
      <c r="L12" s="86"/>
      <c r="M12" s="86"/>
      <c r="N12" s="86"/>
      <c r="O12" s="86"/>
      <c r="P12" s="101"/>
    </row>
    <row r="13" spans="1:16" s="88" customFormat="1" ht="33" customHeight="1">
      <c r="A13" s="87" t="s">
        <v>846</v>
      </c>
      <c r="B13" s="101" t="s">
        <v>616</v>
      </c>
      <c r="C13" s="101">
        <v>1</v>
      </c>
      <c r="D13" s="86">
        <v>8500</v>
      </c>
      <c r="E13" s="86">
        <v>8500</v>
      </c>
      <c r="F13" s="86">
        <v>0</v>
      </c>
      <c r="G13" s="89" t="s">
        <v>619</v>
      </c>
      <c r="H13" s="149">
        <v>40470</v>
      </c>
      <c r="I13" s="86"/>
      <c r="J13" s="86"/>
      <c r="K13" s="86"/>
      <c r="L13" s="86"/>
      <c r="M13" s="86"/>
      <c r="N13" s="86"/>
      <c r="O13" s="86"/>
      <c r="P13" s="101"/>
    </row>
    <row r="14" spans="1:16" s="88" customFormat="1" ht="37.5" customHeight="1">
      <c r="A14" s="87" t="s">
        <v>847</v>
      </c>
      <c r="B14" s="101" t="s">
        <v>616</v>
      </c>
      <c r="C14" s="101">
        <v>1</v>
      </c>
      <c r="D14" s="86">
        <v>9216</v>
      </c>
      <c r="E14" s="86">
        <v>9216</v>
      </c>
      <c r="F14" s="86">
        <v>0</v>
      </c>
      <c r="G14" s="89" t="s">
        <v>619</v>
      </c>
      <c r="H14" s="149">
        <v>40470</v>
      </c>
      <c r="I14" s="86"/>
      <c r="J14" s="86"/>
      <c r="K14" s="86"/>
      <c r="L14" s="86"/>
      <c r="M14" s="86"/>
      <c r="N14" s="86"/>
      <c r="O14" s="86"/>
      <c r="P14" s="101"/>
    </row>
    <row r="15" spans="1:16" s="88" customFormat="1" ht="33.75" customHeight="1">
      <c r="A15" s="87" t="s">
        <v>848</v>
      </c>
      <c r="B15" s="150" t="s">
        <v>977</v>
      </c>
      <c r="C15" s="101">
        <v>76</v>
      </c>
      <c r="D15" s="101">
        <v>150</v>
      </c>
      <c r="E15" s="86">
        <f>150*76</f>
        <v>11400</v>
      </c>
      <c r="F15" s="86">
        <f>150*76</f>
        <v>11400</v>
      </c>
      <c r="G15" s="23" t="s">
        <v>615</v>
      </c>
      <c r="H15" s="149">
        <v>40434</v>
      </c>
      <c r="I15" s="86"/>
      <c r="J15" s="86"/>
      <c r="K15" s="86"/>
      <c r="L15" s="86"/>
      <c r="M15" s="86"/>
      <c r="N15" s="86"/>
      <c r="O15" s="86"/>
      <c r="P15" s="101"/>
    </row>
    <row r="16" spans="1:16" s="88" customFormat="1" ht="36.75" customHeight="1">
      <c r="A16" s="87" t="s">
        <v>849</v>
      </c>
      <c r="B16" s="150" t="s">
        <v>976</v>
      </c>
      <c r="C16" s="101">
        <v>6</v>
      </c>
      <c r="D16" s="101">
        <v>147.85</v>
      </c>
      <c r="E16" s="86">
        <f>147.85*6</f>
        <v>887.0999999999999</v>
      </c>
      <c r="F16" s="86">
        <f>147.85*6</f>
        <v>887.0999999999999</v>
      </c>
      <c r="G16" s="23" t="s">
        <v>615</v>
      </c>
      <c r="H16" s="149">
        <v>40434</v>
      </c>
      <c r="I16" s="86"/>
      <c r="J16" s="86"/>
      <c r="K16" s="86"/>
      <c r="L16" s="86"/>
      <c r="M16" s="86"/>
      <c r="N16" s="86"/>
      <c r="O16" s="86"/>
      <c r="P16" s="101"/>
    </row>
    <row r="17" spans="1:16" s="88" customFormat="1" ht="28.5" customHeight="1">
      <c r="A17" s="87" t="s">
        <v>850</v>
      </c>
      <c r="B17" s="150" t="s">
        <v>975</v>
      </c>
      <c r="C17" s="101">
        <v>76</v>
      </c>
      <c r="D17" s="101">
        <v>394</v>
      </c>
      <c r="E17" s="86">
        <f>394*76</f>
        <v>29944</v>
      </c>
      <c r="F17" s="86">
        <f>394*76</f>
        <v>29944</v>
      </c>
      <c r="G17" s="23" t="s">
        <v>615</v>
      </c>
      <c r="H17" s="149">
        <v>40434</v>
      </c>
      <c r="I17" s="86"/>
      <c r="J17" s="86"/>
      <c r="K17" s="86"/>
      <c r="L17" s="86"/>
      <c r="M17" s="86"/>
      <c r="N17" s="86"/>
      <c r="O17" s="86"/>
      <c r="P17" s="101"/>
    </row>
    <row r="18" spans="1:16" s="88" customFormat="1" ht="28.5" customHeight="1">
      <c r="A18" s="87" t="s">
        <v>851</v>
      </c>
      <c r="B18" s="150" t="s">
        <v>974</v>
      </c>
      <c r="C18" s="101">
        <v>76</v>
      </c>
      <c r="D18" s="101">
        <v>393</v>
      </c>
      <c r="E18" s="86">
        <f>393*76</f>
        <v>29868</v>
      </c>
      <c r="F18" s="86">
        <f>393*76</f>
        <v>29868</v>
      </c>
      <c r="G18" s="23" t="s">
        <v>615</v>
      </c>
      <c r="H18" s="149">
        <v>40434</v>
      </c>
      <c r="I18" s="86"/>
      <c r="J18" s="86"/>
      <c r="K18" s="86"/>
      <c r="L18" s="86"/>
      <c r="M18" s="86"/>
      <c r="N18" s="86"/>
      <c r="O18" s="86"/>
      <c r="P18" s="101"/>
    </row>
    <row r="19" spans="1:16" s="88" customFormat="1" ht="28.5" customHeight="1">
      <c r="A19" s="87" t="s">
        <v>852</v>
      </c>
      <c r="B19" s="138" t="s">
        <v>973</v>
      </c>
      <c r="C19" s="101">
        <v>24</v>
      </c>
      <c r="D19" s="101">
        <v>1170</v>
      </c>
      <c r="E19" s="86">
        <f>24*1170</f>
        <v>28080</v>
      </c>
      <c r="F19" s="86">
        <f>24*1170</f>
        <v>28080</v>
      </c>
      <c r="G19" s="23" t="s">
        <v>615</v>
      </c>
      <c r="H19" s="149">
        <v>40434</v>
      </c>
      <c r="I19" s="86"/>
      <c r="J19" s="86"/>
      <c r="K19" s="86"/>
      <c r="L19" s="86"/>
      <c r="M19" s="86"/>
      <c r="N19" s="86"/>
      <c r="O19" s="86"/>
      <c r="P19" s="101"/>
    </row>
    <row r="20" spans="1:16" s="88" customFormat="1" ht="28.5" customHeight="1">
      <c r="A20" s="87" t="s">
        <v>853</v>
      </c>
      <c r="B20" s="138" t="s">
        <v>972</v>
      </c>
      <c r="C20" s="101">
        <v>36</v>
      </c>
      <c r="D20" s="101">
        <v>1000</v>
      </c>
      <c r="E20" s="86">
        <f>36*1000</f>
        <v>36000</v>
      </c>
      <c r="F20" s="86">
        <f>36*1000</f>
        <v>36000</v>
      </c>
      <c r="G20" s="23" t="s">
        <v>615</v>
      </c>
      <c r="H20" s="149">
        <v>40434</v>
      </c>
      <c r="I20" s="86"/>
      <c r="J20" s="86"/>
      <c r="K20" s="86"/>
      <c r="L20" s="86"/>
      <c r="M20" s="86"/>
      <c r="N20" s="86"/>
      <c r="O20" s="86"/>
      <c r="P20" s="101"/>
    </row>
    <row r="21" spans="1:16" s="88" customFormat="1" ht="28.5" customHeight="1">
      <c r="A21" s="87" t="s">
        <v>854</v>
      </c>
      <c r="B21" s="101" t="s">
        <v>970</v>
      </c>
      <c r="C21" s="101">
        <v>1</v>
      </c>
      <c r="D21" s="86">
        <v>19980</v>
      </c>
      <c r="E21" s="86">
        <v>19980</v>
      </c>
      <c r="F21" s="86">
        <v>19980</v>
      </c>
      <c r="G21" s="23" t="s">
        <v>971</v>
      </c>
      <c r="H21" s="149">
        <v>40555</v>
      </c>
      <c r="I21" s="86"/>
      <c r="J21" s="86"/>
      <c r="K21" s="86"/>
      <c r="L21" s="86"/>
      <c r="M21" s="86"/>
      <c r="N21" s="86"/>
      <c r="O21" s="86"/>
      <c r="P21" s="101"/>
    </row>
    <row r="22" spans="1:16" s="88" customFormat="1" ht="28.5" customHeight="1">
      <c r="A22" s="87" t="s">
        <v>855</v>
      </c>
      <c r="B22" s="101" t="s">
        <v>504</v>
      </c>
      <c r="C22" s="101">
        <v>1</v>
      </c>
      <c r="D22" s="86">
        <v>2230.89</v>
      </c>
      <c r="E22" s="86">
        <v>2230.89</v>
      </c>
      <c r="F22" s="86">
        <v>2230.89</v>
      </c>
      <c r="G22" s="23" t="s">
        <v>971</v>
      </c>
      <c r="H22" s="149">
        <v>40555</v>
      </c>
      <c r="I22" s="86"/>
      <c r="J22" s="86"/>
      <c r="K22" s="86"/>
      <c r="L22" s="86"/>
      <c r="M22" s="86"/>
      <c r="N22" s="86"/>
      <c r="O22" s="86"/>
      <c r="P22" s="101"/>
    </row>
    <row r="23" spans="1:16" s="88" customFormat="1" ht="28.5" customHeight="1">
      <c r="A23" s="87" t="s">
        <v>856</v>
      </c>
      <c r="B23" s="101" t="s">
        <v>503</v>
      </c>
      <c r="C23" s="101">
        <v>1</v>
      </c>
      <c r="D23" s="86">
        <v>19799</v>
      </c>
      <c r="E23" s="86">
        <v>19799</v>
      </c>
      <c r="F23" s="86">
        <v>19799</v>
      </c>
      <c r="G23" s="23" t="s">
        <v>971</v>
      </c>
      <c r="H23" s="149">
        <v>40555</v>
      </c>
      <c r="I23" s="86"/>
      <c r="J23" s="86"/>
      <c r="K23" s="86"/>
      <c r="L23" s="86"/>
      <c r="M23" s="86"/>
      <c r="N23" s="86"/>
      <c r="O23" s="86"/>
      <c r="P23" s="101"/>
    </row>
    <row r="24" spans="1:16" s="88" customFormat="1" ht="28.5" customHeight="1">
      <c r="A24" s="87" t="s">
        <v>857</v>
      </c>
      <c r="B24" s="101" t="s">
        <v>502</v>
      </c>
      <c r="C24" s="101">
        <v>1</v>
      </c>
      <c r="D24" s="86">
        <v>3790</v>
      </c>
      <c r="E24" s="86">
        <v>3790</v>
      </c>
      <c r="F24" s="86">
        <v>3790</v>
      </c>
      <c r="G24" s="23" t="s">
        <v>971</v>
      </c>
      <c r="H24" s="149">
        <v>40555</v>
      </c>
      <c r="I24" s="86"/>
      <c r="J24" s="86"/>
      <c r="K24" s="86"/>
      <c r="L24" s="86"/>
      <c r="M24" s="86"/>
      <c r="N24" s="86"/>
      <c r="O24" s="86"/>
      <c r="P24" s="101"/>
    </row>
    <row r="25" spans="1:16" s="88" customFormat="1" ht="28.5" customHeight="1">
      <c r="A25" s="87" t="s">
        <v>858</v>
      </c>
      <c r="B25" s="138" t="s">
        <v>500</v>
      </c>
      <c r="C25" s="101">
        <v>12</v>
      </c>
      <c r="D25" s="101">
        <v>1170</v>
      </c>
      <c r="E25" s="86">
        <f>1170*12</f>
        <v>14040</v>
      </c>
      <c r="F25" s="86">
        <f>1170*12</f>
        <v>14040</v>
      </c>
      <c r="G25" s="23" t="s">
        <v>501</v>
      </c>
      <c r="H25" s="149">
        <v>40604</v>
      </c>
      <c r="I25" s="86"/>
      <c r="J25" s="86"/>
      <c r="K25" s="86"/>
      <c r="L25" s="86"/>
      <c r="M25" s="86"/>
      <c r="N25" s="86"/>
      <c r="O25" s="86"/>
      <c r="P25" s="101"/>
    </row>
    <row r="26" spans="1:16" s="88" customFormat="1" ht="28.5" customHeight="1">
      <c r="A26" s="87" t="s">
        <v>859</v>
      </c>
      <c r="B26" s="138" t="s">
        <v>500</v>
      </c>
      <c r="C26" s="101">
        <v>12</v>
      </c>
      <c r="D26" s="101">
        <v>1170</v>
      </c>
      <c r="E26" s="86">
        <f>1170*12</f>
        <v>14040</v>
      </c>
      <c r="F26" s="86">
        <f>1170*12</f>
        <v>14040</v>
      </c>
      <c r="G26" s="23" t="s">
        <v>501</v>
      </c>
      <c r="H26" s="149">
        <v>40604</v>
      </c>
      <c r="I26" s="86"/>
      <c r="J26" s="86"/>
      <c r="K26" s="86"/>
      <c r="L26" s="86"/>
      <c r="M26" s="86"/>
      <c r="N26" s="86"/>
      <c r="O26" s="86"/>
      <c r="P26" s="101"/>
    </row>
    <row r="27" spans="1:16" s="88" customFormat="1" ht="34.5" customHeight="1">
      <c r="A27" s="87" t="s">
        <v>860</v>
      </c>
      <c r="B27" s="150" t="s">
        <v>325</v>
      </c>
      <c r="C27" s="101">
        <v>140</v>
      </c>
      <c r="D27" s="101">
        <v>53.9</v>
      </c>
      <c r="E27" s="86">
        <f>53.9*140</f>
        <v>7546</v>
      </c>
      <c r="F27" s="86">
        <f>53.9*140</f>
        <v>7546</v>
      </c>
      <c r="G27" s="23" t="s">
        <v>1791</v>
      </c>
      <c r="H27" s="149">
        <v>40721</v>
      </c>
      <c r="I27" s="86"/>
      <c r="J27" s="86"/>
      <c r="K27" s="86"/>
      <c r="L27" s="86"/>
      <c r="M27" s="86"/>
      <c r="N27" s="86"/>
      <c r="O27" s="86"/>
      <c r="P27" s="101"/>
    </row>
    <row r="28" spans="1:16" s="88" customFormat="1" ht="28.5" customHeight="1">
      <c r="A28" s="87" t="s">
        <v>861</v>
      </c>
      <c r="B28" s="150" t="s">
        <v>324</v>
      </c>
      <c r="C28" s="101">
        <v>140</v>
      </c>
      <c r="D28" s="101">
        <v>53.1</v>
      </c>
      <c r="E28" s="86">
        <f>53.1*140</f>
        <v>7434</v>
      </c>
      <c r="F28" s="86">
        <f>53.1*140</f>
        <v>7434</v>
      </c>
      <c r="G28" s="23" t="s">
        <v>1791</v>
      </c>
      <c r="H28" s="149">
        <v>40721</v>
      </c>
      <c r="I28" s="86"/>
      <c r="J28" s="86"/>
      <c r="K28" s="86"/>
      <c r="L28" s="86"/>
      <c r="M28" s="86"/>
      <c r="N28" s="86"/>
      <c r="O28" s="86"/>
      <c r="P28" s="101"/>
    </row>
    <row r="29" spans="1:16" s="88" customFormat="1" ht="36" customHeight="1">
      <c r="A29" s="87" t="s">
        <v>862</v>
      </c>
      <c r="B29" s="150" t="s">
        <v>323</v>
      </c>
      <c r="C29" s="101">
        <v>75</v>
      </c>
      <c r="D29" s="101">
        <v>53.1</v>
      </c>
      <c r="E29" s="86">
        <f>53.1*75</f>
        <v>3982.5</v>
      </c>
      <c r="F29" s="86">
        <f>53.1*75</f>
        <v>3982.5</v>
      </c>
      <c r="G29" s="23" t="s">
        <v>1791</v>
      </c>
      <c r="H29" s="149">
        <v>40721</v>
      </c>
      <c r="I29" s="86"/>
      <c r="J29" s="86"/>
      <c r="K29" s="86"/>
      <c r="L29" s="86"/>
      <c r="M29" s="86"/>
      <c r="N29" s="86"/>
      <c r="O29" s="86"/>
      <c r="P29" s="101"/>
    </row>
    <row r="30" spans="1:16" s="88" customFormat="1" ht="31.5" customHeight="1">
      <c r="A30" s="87" t="s">
        <v>863</v>
      </c>
      <c r="B30" s="150" t="s">
        <v>1527</v>
      </c>
      <c r="C30" s="101">
        <v>75</v>
      </c>
      <c r="D30" s="101">
        <v>53.9</v>
      </c>
      <c r="E30" s="86">
        <f>53.9*75</f>
        <v>4042.5</v>
      </c>
      <c r="F30" s="86">
        <f>53.9*75</f>
        <v>4042.5</v>
      </c>
      <c r="G30" s="23" t="s">
        <v>1791</v>
      </c>
      <c r="H30" s="149">
        <v>40721</v>
      </c>
      <c r="I30" s="86"/>
      <c r="J30" s="86"/>
      <c r="K30" s="86"/>
      <c r="L30" s="86"/>
      <c r="M30" s="86"/>
      <c r="N30" s="86"/>
      <c r="O30" s="86"/>
      <c r="P30" s="101"/>
    </row>
    <row r="31" spans="1:16" s="88" customFormat="1" ht="42.75" customHeight="1">
      <c r="A31" s="87" t="s">
        <v>864</v>
      </c>
      <c r="B31" s="150" t="s">
        <v>1526</v>
      </c>
      <c r="C31" s="101">
        <v>1</v>
      </c>
      <c r="D31" s="101">
        <v>27.5</v>
      </c>
      <c r="E31" s="86">
        <v>27.5</v>
      </c>
      <c r="F31" s="86">
        <v>27.5</v>
      </c>
      <c r="G31" s="23" t="s">
        <v>1791</v>
      </c>
      <c r="H31" s="149">
        <v>40721</v>
      </c>
      <c r="I31" s="86"/>
      <c r="J31" s="86"/>
      <c r="K31" s="86"/>
      <c r="L31" s="86"/>
      <c r="M31" s="86"/>
      <c r="N31" s="86"/>
      <c r="O31" s="86"/>
      <c r="P31" s="101"/>
    </row>
    <row r="32" spans="1:16" s="88" customFormat="1" ht="28.5" customHeight="1">
      <c r="A32" s="87" t="s">
        <v>865</v>
      </c>
      <c r="B32" s="150" t="s">
        <v>720</v>
      </c>
      <c r="C32" s="101">
        <v>2</v>
      </c>
      <c r="D32" s="101">
        <v>55</v>
      </c>
      <c r="E32" s="86">
        <f>55*2</f>
        <v>110</v>
      </c>
      <c r="F32" s="86">
        <f>55*2</f>
        <v>110</v>
      </c>
      <c r="G32" s="23" t="s">
        <v>1791</v>
      </c>
      <c r="H32" s="149">
        <v>40721</v>
      </c>
      <c r="I32" s="86"/>
      <c r="J32" s="86"/>
      <c r="K32" s="86"/>
      <c r="L32" s="86"/>
      <c r="M32" s="86"/>
      <c r="N32" s="86"/>
      <c r="O32" s="86"/>
      <c r="P32" s="101"/>
    </row>
    <row r="33" spans="1:16" s="88" customFormat="1" ht="34.5" customHeight="1">
      <c r="A33" s="87" t="s">
        <v>866</v>
      </c>
      <c r="B33" s="150" t="s">
        <v>719</v>
      </c>
      <c r="C33" s="101">
        <v>21</v>
      </c>
      <c r="D33" s="101">
        <v>16.39</v>
      </c>
      <c r="E33" s="86">
        <f>16.39*21</f>
        <v>344.19</v>
      </c>
      <c r="F33" s="86">
        <f>16.39*21</f>
        <v>344.19</v>
      </c>
      <c r="G33" s="23" t="s">
        <v>1791</v>
      </c>
      <c r="H33" s="149">
        <v>40721</v>
      </c>
      <c r="I33" s="86"/>
      <c r="J33" s="86"/>
      <c r="K33" s="86"/>
      <c r="L33" s="86"/>
      <c r="M33" s="86"/>
      <c r="N33" s="86"/>
      <c r="O33" s="86"/>
      <c r="P33" s="101"/>
    </row>
    <row r="34" spans="1:16" s="88" customFormat="1" ht="28.5" customHeight="1">
      <c r="A34" s="87" t="s">
        <v>867</v>
      </c>
      <c r="B34" s="101" t="s">
        <v>716</v>
      </c>
      <c r="C34" s="101">
        <v>2</v>
      </c>
      <c r="D34" s="101">
        <v>30000</v>
      </c>
      <c r="E34" s="86">
        <f>30000*2</f>
        <v>60000</v>
      </c>
      <c r="F34" s="86">
        <v>60000</v>
      </c>
      <c r="G34" s="89" t="s">
        <v>718</v>
      </c>
      <c r="H34" s="149">
        <v>40875</v>
      </c>
      <c r="I34" s="86"/>
      <c r="J34" s="86"/>
      <c r="K34" s="203" t="s">
        <v>717</v>
      </c>
      <c r="L34" s="86"/>
      <c r="M34" s="86"/>
      <c r="N34" s="86"/>
      <c r="O34" s="86"/>
      <c r="P34" s="101"/>
    </row>
    <row r="35" spans="1:16" ht="36.75" customHeight="1">
      <c r="A35" s="87" t="s">
        <v>868</v>
      </c>
      <c r="B35" s="138" t="s">
        <v>713</v>
      </c>
      <c r="C35" s="138">
        <v>2</v>
      </c>
      <c r="D35" s="138">
        <v>1225</v>
      </c>
      <c r="E35" s="106">
        <v>2450</v>
      </c>
      <c r="F35" s="22">
        <v>2450</v>
      </c>
      <c r="G35" s="23" t="s">
        <v>712</v>
      </c>
      <c r="H35" s="145">
        <v>41054</v>
      </c>
      <c r="I35" s="84" t="s">
        <v>778</v>
      </c>
      <c r="J35" s="84">
        <v>10009</v>
      </c>
      <c r="K35" s="23" t="s">
        <v>1792</v>
      </c>
      <c r="L35" s="122"/>
      <c r="M35" s="47"/>
      <c r="N35" s="47"/>
      <c r="O35" s="47"/>
      <c r="P35" s="2"/>
    </row>
    <row r="36" spans="1:16" ht="33.75" customHeight="1">
      <c r="A36" s="87" t="s">
        <v>869</v>
      </c>
      <c r="B36" s="138" t="s">
        <v>713</v>
      </c>
      <c r="C36" s="138">
        <v>2</v>
      </c>
      <c r="D36" s="138">
        <v>1225</v>
      </c>
      <c r="E36" s="106">
        <v>2450</v>
      </c>
      <c r="F36" s="22">
        <v>2450</v>
      </c>
      <c r="G36" s="23" t="s">
        <v>712</v>
      </c>
      <c r="H36" s="145">
        <v>41054</v>
      </c>
      <c r="I36" s="84" t="s">
        <v>778</v>
      </c>
      <c r="J36" s="84">
        <v>10012</v>
      </c>
      <c r="K36" s="23" t="s">
        <v>1491</v>
      </c>
      <c r="L36" s="122"/>
      <c r="M36" s="47"/>
      <c r="N36" s="47"/>
      <c r="O36" s="47"/>
      <c r="P36" s="2"/>
    </row>
    <row r="37" spans="1:16" ht="22.5" customHeight="1">
      <c r="A37" s="87" t="s">
        <v>870</v>
      </c>
      <c r="B37" s="138" t="s">
        <v>713</v>
      </c>
      <c r="C37" s="138">
        <v>2</v>
      </c>
      <c r="D37" s="138">
        <v>1225</v>
      </c>
      <c r="E37" s="106">
        <v>2450</v>
      </c>
      <c r="F37" s="22">
        <v>2450</v>
      </c>
      <c r="G37" s="23" t="s">
        <v>712</v>
      </c>
      <c r="H37" s="145">
        <v>41054</v>
      </c>
      <c r="I37" s="84" t="s">
        <v>778</v>
      </c>
      <c r="J37" s="90">
        <v>10016</v>
      </c>
      <c r="K37" s="82" t="s">
        <v>39</v>
      </c>
      <c r="L37" s="122"/>
      <c r="M37" s="47"/>
      <c r="N37" s="47"/>
      <c r="O37" s="47"/>
      <c r="P37" s="2"/>
    </row>
    <row r="38" spans="1:16" ht="33" customHeight="1">
      <c r="A38" s="87" t="s">
        <v>871</v>
      </c>
      <c r="B38" s="138" t="s">
        <v>713</v>
      </c>
      <c r="C38" s="138">
        <v>2</v>
      </c>
      <c r="D38" s="138">
        <v>1225</v>
      </c>
      <c r="E38" s="106">
        <v>2450</v>
      </c>
      <c r="F38" s="22">
        <v>2450</v>
      </c>
      <c r="G38" s="23" t="s">
        <v>712</v>
      </c>
      <c r="H38" s="145">
        <v>41054</v>
      </c>
      <c r="I38" s="84" t="s">
        <v>778</v>
      </c>
      <c r="J38" s="84">
        <v>10017</v>
      </c>
      <c r="K38" s="23" t="s">
        <v>1793</v>
      </c>
      <c r="L38" s="122"/>
      <c r="M38" s="47"/>
      <c r="N38" s="47"/>
      <c r="O38" s="47"/>
      <c r="P38" s="2"/>
    </row>
    <row r="39" spans="1:16" ht="37.5" customHeight="1">
      <c r="A39" s="87" t="s">
        <v>872</v>
      </c>
      <c r="B39" s="138" t="s">
        <v>713</v>
      </c>
      <c r="C39" s="138">
        <v>2</v>
      </c>
      <c r="D39" s="138">
        <v>1225</v>
      </c>
      <c r="E39" s="106">
        <v>2450</v>
      </c>
      <c r="F39" s="22">
        <v>2450</v>
      </c>
      <c r="G39" s="23" t="s">
        <v>712</v>
      </c>
      <c r="H39" s="145">
        <v>41054</v>
      </c>
      <c r="I39" s="84" t="s">
        <v>778</v>
      </c>
      <c r="J39" s="84">
        <v>10034</v>
      </c>
      <c r="K39" s="23" t="s">
        <v>1794</v>
      </c>
      <c r="L39" s="122"/>
      <c r="M39" s="47"/>
      <c r="N39" s="47"/>
      <c r="O39" s="47"/>
      <c r="P39" s="2"/>
    </row>
    <row r="40" spans="1:16" ht="32.25" customHeight="1">
      <c r="A40" s="87" t="s">
        <v>873</v>
      </c>
      <c r="B40" s="138" t="s">
        <v>713</v>
      </c>
      <c r="C40" s="138">
        <v>2</v>
      </c>
      <c r="D40" s="138">
        <v>1225</v>
      </c>
      <c r="E40" s="106">
        <v>2450</v>
      </c>
      <c r="F40" s="22">
        <v>2450</v>
      </c>
      <c r="G40" s="23" t="s">
        <v>712</v>
      </c>
      <c r="H40" s="145">
        <v>41054</v>
      </c>
      <c r="I40" s="84" t="s">
        <v>778</v>
      </c>
      <c r="J40" s="84">
        <v>10024</v>
      </c>
      <c r="K40" s="23" t="s">
        <v>1795</v>
      </c>
      <c r="L40" s="122"/>
      <c r="M40" s="47"/>
      <c r="N40" s="47"/>
      <c r="O40" s="47"/>
      <c r="P40" s="2"/>
    </row>
    <row r="41" spans="1:16" ht="32.25" customHeight="1">
      <c r="A41" s="87" t="s">
        <v>874</v>
      </c>
      <c r="B41" s="138" t="s">
        <v>713</v>
      </c>
      <c r="C41" s="138">
        <v>2</v>
      </c>
      <c r="D41" s="138">
        <v>1225</v>
      </c>
      <c r="E41" s="106">
        <v>2450</v>
      </c>
      <c r="F41" s="22">
        <v>2450</v>
      </c>
      <c r="G41" s="23" t="s">
        <v>712</v>
      </c>
      <c r="H41" s="145">
        <v>41054</v>
      </c>
      <c r="I41" s="84" t="s">
        <v>778</v>
      </c>
      <c r="J41" s="84">
        <v>10032</v>
      </c>
      <c r="K41" s="23" t="s">
        <v>1796</v>
      </c>
      <c r="L41" s="122"/>
      <c r="M41" s="47"/>
      <c r="N41" s="47"/>
      <c r="O41" s="47"/>
      <c r="P41" s="2"/>
    </row>
    <row r="42" spans="1:16" ht="33.75" customHeight="1">
      <c r="A42" s="87" t="s">
        <v>875</v>
      </c>
      <c r="B42" s="138" t="s">
        <v>713</v>
      </c>
      <c r="C42" s="138">
        <v>2</v>
      </c>
      <c r="D42" s="138">
        <v>1225</v>
      </c>
      <c r="E42" s="106">
        <v>2450</v>
      </c>
      <c r="F42" s="22">
        <v>2450</v>
      </c>
      <c r="G42" s="23" t="s">
        <v>712</v>
      </c>
      <c r="H42" s="145">
        <v>41054</v>
      </c>
      <c r="I42" s="84" t="s">
        <v>778</v>
      </c>
      <c r="J42" s="84">
        <v>10013</v>
      </c>
      <c r="K42" s="23" t="s">
        <v>785</v>
      </c>
      <c r="L42" s="122"/>
      <c r="M42" s="47"/>
      <c r="N42" s="47"/>
      <c r="O42" s="47"/>
      <c r="P42" s="2"/>
    </row>
    <row r="43" spans="1:16" ht="32.25" customHeight="1">
      <c r="A43" s="87" t="s">
        <v>876</v>
      </c>
      <c r="B43" s="138" t="s">
        <v>713</v>
      </c>
      <c r="C43" s="138">
        <v>2</v>
      </c>
      <c r="D43" s="138">
        <v>1225</v>
      </c>
      <c r="E43" s="106">
        <v>2450</v>
      </c>
      <c r="F43" s="22">
        <v>2450</v>
      </c>
      <c r="G43" s="23" t="s">
        <v>712</v>
      </c>
      <c r="H43" s="145">
        <v>41054</v>
      </c>
      <c r="I43" s="84" t="s">
        <v>778</v>
      </c>
      <c r="J43" s="84">
        <v>10031</v>
      </c>
      <c r="K43" s="23" t="s">
        <v>537</v>
      </c>
      <c r="L43" s="122"/>
      <c r="M43" s="47"/>
      <c r="N43" s="47"/>
      <c r="O43" s="47"/>
      <c r="P43" s="2"/>
    </row>
    <row r="44" spans="1:16" ht="31.5" customHeight="1">
      <c r="A44" s="87" t="s">
        <v>877</v>
      </c>
      <c r="B44" s="138" t="s">
        <v>713</v>
      </c>
      <c r="C44" s="138">
        <v>2</v>
      </c>
      <c r="D44" s="138">
        <v>1225</v>
      </c>
      <c r="E44" s="106">
        <v>2450</v>
      </c>
      <c r="F44" s="22">
        <v>2450</v>
      </c>
      <c r="G44" s="23" t="s">
        <v>712</v>
      </c>
      <c r="H44" s="145">
        <v>41054</v>
      </c>
      <c r="I44" s="84" t="s">
        <v>778</v>
      </c>
      <c r="J44" s="84">
        <v>10023</v>
      </c>
      <c r="K44" s="23" t="s">
        <v>1797</v>
      </c>
      <c r="L44" s="122"/>
      <c r="M44" s="47"/>
      <c r="N44" s="47"/>
      <c r="O44" s="47"/>
      <c r="P44" s="2"/>
    </row>
    <row r="45" spans="1:16" ht="33" customHeight="1">
      <c r="A45" s="87" t="s">
        <v>878</v>
      </c>
      <c r="B45" s="138" t="s">
        <v>713</v>
      </c>
      <c r="C45" s="138">
        <v>2</v>
      </c>
      <c r="D45" s="138">
        <v>1225</v>
      </c>
      <c r="E45" s="106">
        <v>2450</v>
      </c>
      <c r="F45" s="22">
        <v>2450</v>
      </c>
      <c r="G45" s="23" t="s">
        <v>712</v>
      </c>
      <c r="H45" s="145">
        <v>41054</v>
      </c>
      <c r="I45" s="84" t="s">
        <v>778</v>
      </c>
      <c r="J45" s="84">
        <v>10030</v>
      </c>
      <c r="K45" s="23" t="s">
        <v>1798</v>
      </c>
      <c r="L45" s="122"/>
      <c r="M45" s="47"/>
      <c r="N45" s="47"/>
      <c r="O45" s="47"/>
      <c r="P45" s="2"/>
    </row>
    <row r="46" spans="1:16" ht="36" customHeight="1">
      <c r="A46" s="87" t="s">
        <v>879</v>
      </c>
      <c r="B46" s="138" t="s">
        <v>713</v>
      </c>
      <c r="C46" s="138">
        <v>2</v>
      </c>
      <c r="D46" s="138">
        <v>1225</v>
      </c>
      <c r="E46" s="106">
        <v>2450</v>
      </c>
      <c r="F46" s="22">
        <v>2450</v>
      </c>
      <c r="G46" s="23" t="s">
        <v>712</v>
      </c>
      <c r="H46" s="145">
        <v>41054</v>
      </c>
      <c r="I46" s="84" t="s">
        <v>778</v>
      </c>
      <c r="J46" s="84">
        <v>10015</v>
      </c>
      <c r="K46" s="23" t="s">
        <v>1799</v>
      </c>
      <c r="L46" s="122"/>
      <c r="M46" s="47"/>
      <c r="N46" s="47"/>
      <c r="O46" s="47"/>
      <c r="P46" s="2"/>
    </row>
    <row r="47" spans="1:16" ht="35.25" customHeight="1">
      <c r="A47" s="87" t="s">
        <v>880</v>
      </c>
      <c r="B47" s="138" t="s">
        <v>1173</v>
      </c>
      <c r="C47" s="138">
        <v>1</v>
      </c>
      <c r="D47" s="22">
        <v>780</v>
      </c>
      <c r="E47" s="22">
        <v>780</v>
      </c>
      <c r="F47" s="22">
        <v>780</v>
      </c>
      <c r="G47" s="23" t="s">
        <v>1174</v>
      </c>
      <c r="H47" s="145">
        <v>41143</v>
      </c>
      <c r="I47" s="84" t="s">
        <v>389</v>
      </c>
      <c r="J47" s="84">
        <v>10009</v>
      </c>
      <c r="K47" s="23" t="s">
        <v>1792</v>
      </c>
      <c r="L47" s="122"/>
      <c r="M47" s="47"/>
      <c r="N47" s="47"/>
      <c r="O47" s="47"/>
      <c r="P47" s="2"/>
    </row>
    <row r="48" spans="1:16" ht="36" customHeight="1">
      <c r="A48" s="87" t="s">
        <v>881</v>
      </c>
      <c r="B48" s="138" t="s">
        <v>1173</v>
      </c>
      <c r="C48" s="138">
        <v>1</v>
      </c>
      <c r="D48" s="22">
        <v>780</v>
      </c>
      <c r="E48" s="22">
        <v>780</v>
      </c>
      <c r="F48" s="22">
        <v>780</v>
      </c>
      <c r="G48" s="23" t="s">
        <v>1174</v>
      </c>
      <c r="H48" s="145">
        <v>41143</v>
      </c>
      <c r="I48" s="84" t="s">
        <v>389</v>
      </c>
      <c r="J48" s="84">
        <v>10012</v>
      </c>
      <c r="K48" s="23" t="s">
        <v>1491</v>
      </c>
      <c r="L48" s="127"/>
      <c r="M48" s="47"/>
      <c r="N48" s="47"/>
      <c r="O48" s="47"/>
      <c r="P48" s="2"/>
    </row>
    <row r="49" spans="1:16" ht="25.5" customHeight="1">
      <c r="A49" s="87" t="s">
        <v>882</v>
      </c>
      <c r="B49" s="138" t="s">
        <v>1173</v>
      </c>
      <c r="C49" s="138">
        <v>1</v>
      </c>
      <c r="D49" s="22">
        <v>780</v>
      </c>
      <c r="E49" s="22">
        <v>780</v>
      </c>
      <c r="F49" s="22">
        <v>780</v>
      </c>
      <c r="G49" s="23" t="s">
        <v>1174</v>
      </c>
      <c r="H49" s="145">
        <v>41143</v>
      </c>
      <c r="I49" s="84" t="s">
        <v>389</v>
      </c>
      <c r="J49" s="90">
        <v>10016</v>
      </c>
      <c r="K49" s="82" t="s">
        <v>39</v>
      </c>
      <c r="L49" s="148"/>
      <c r="M49" s="47"/>
      <c r="N49" s="47"/>
      <c r="O49" s="47"/>
      <c r="P49" s="2"/>
    </row>
    <row r="50" spans="1:16" ht="33.75" customHeight="1">
      <c r="A50" s="87" t="s">
        <v>883</v>
      </c>
      <c r="B50" s="138" t="s">
        <v>1173</v>
      </c>
      <c r="C50" s="138">
        <v>1</v>
      </c>
      <c r="D50" s="22">
        <v>780</v>
      </c>
      <c r="E50" s="22">
        <v>780</v>
      </c>
      <c r="F50" s="22">
        <v>780</v>
      </c>
      <c r="G50" s="23" t="s">
        <v>1174</v>
      </c>
      <c r="H50" s="145">
        <v>41143</v>
      </c>
      <c r="I50" s="84" t="s">
        <v>389</v>
      </c>
      <c r="J50" s="84">
        <v>10032</v>
      </c>
      <c r="K50" s="23" t="s">
        <v>1796</v>
      </c>
      <c r="L50" s="148"/>
      <c r="M50" s="47"/>
      <c r="N50" s="47"/>
      <c r="O50" s="47"/>
      <c r="P50" s="2"/>
    </row>
    <row r="51" spans="1:16" ht="34.5" customHeight="1">
      <c r="A51" s="87" t="s">
        <v>884</v>
      </c>
      <c r="B51" s="138" t="s">
        <v>1173</v>
      </c>
      <c r="C51" s="138">
        <v>1</v>
      </c>
      <c r="D51" s="22">
        <v>780</v>
      </c>
      <c r="E51" s="22">
        <v>780</v>
      </c>
      <c r="F51" s="22">
        <v>780</v>
      </c>
      <c r="G51" s="23" t="s">
        <v>1174</v>
      </c>
      <c r="H51" s="145">
        <v>41143</v>
      </c>
      <c r="I51" s="84" t="s">
        <v>389</v>
      </c>
      <c r="J51" s="84">
        <v>10013</v>
      </c>
      <c r="K51" s="23" t="s">
        <v>785</v>
      </c>
      <c r="L51" s="122"/>
      <c r="M51" s="47"/>
      <c r="N51" s="47"/>
      <c r="O51" s="47"/>
      <c r="P51" s="2"/>
    </row>
    <row r="52" spans="1:16" ht="31.5" customHeight="1">
      <c r="A52" s="87" t="s">
        <v>885</v>
      </c>
      <c r="B52" s="138" t="s">
        <v>1173</v>
      </c>
      <c r="C52" s="138">
        <v>1</v>
      </c>
      <c r="D52" s="22">
        <v>780</v>
      </c>
      <c r="E52" s="22">
        <v>780</v>
      </c>
      <c r="F52" s="22">
        <v>780</v>
      </c>
      <c r="G52" s="23" t="s">
        <v>1174</v>
      </c>
      <c r="H52" s="145">
        <v>41143</v>
      </c>
      <c r="I52" s="84" t="s">
        <v>389</v>
      </c>
      <c r="J52" s="84">
        <v>10023</v>
      </c>
      <c r="K52" s="23" t="s">
        <v>1797</v>
      </c>
      <c r="L52" s="122"/>
      <c r="M52" s="47"/>
      <c r="N52" s="47"/>
      <c r="O52" s="47"/>
      <c r="P52" s="2"/>
    </row>
    <row r="53" spans="1:16" ht="37.5" customHeight="1">
      <c r="A53" s="87" t="s">
        <v>886</v>
      </c>
      <c r="B53" s="138" t="s">
        <v>1173</v>
      </c>
      <c r="C53" s="138">
        <v>1</v>
      </c>
      <c r="D53" s="22">
        <v>780</v>
      </c>
      <c r="E53" s="22">
        <v>780</v>
      </c>
      <c r="F53" s="22">
        <v>780</v>
      </c>
      <c r="G53" s="23" t="s">
        <v>1174</v>
      </c>
      <c r="H53" s="145">
        <v>41143</v>
      </c>
      <c r="I53" s="84" t="s">
        <v>389</v>
      </c>
      <c r="J53" s="84">
        <v>10030</v>
      </c>
      <c r="K53" s="23" t="s">
        <v>1798</v>
      </c>
      <c r="L53" s="122"/>
      <c r="M53" s="47"/>
      <c r="N53" s="47"/>
      <c r="O53" s="47"/>
      <c r="P53" s="2"/>
    </row>
    <row r="54" spans="1:16" ht="51" customHeight="1">
      <c r="A54" s="87" t="s">
        <v>887</v>
      </c>
      <c r="B54" s="138" t="s">
        <v>209</v>
      </c>
      <c r="C54" s="138">
        <v>1</v>
      </c>
      <c r="D54" s="22">
        <v>8539.63</v>
      </c>
      <c r="E54" s="22">
        <v>8539.63</v>
      </c>
      <c r="F54" s="22">
        <v>8539.63</v>
      </c>
      <c r="G54" s="23" t="s">
        <v>680</v>
      </c>
      <c r="H54" s="145">
        <v>41141</v>
      </c>
      <c r="I54" s="84" t="s">
        <v>681</v>
      </c>
      <c r="J54" s="3">
        <v>10006</v>
      </c>
      <c r="K54" s="87" t="s">
        <v>741</v>
      </c>
      <c r="L54" s="108">
        <v>41171</v>
      </c>
      <c r="M54" s="47"/>
      <c r="N54" s="47"/>
      <c r="O54" s="47"/>
      <c r="P54" s="2"/>
    </row>
    <row r="55" spans="1:16" s="1" customFormat="1" ht="21.75">
      <c r="A55" s="87" t="s">
        <v>888</v>
      </c>
      <c r="B55" s="23" t="s">
        <v>679</v>
      </c>
      <c r="C55" s="23">
        <v>11</v>
      </c>
      <c r="D55" s="23">
        <v>7099.15</v>
      </c>
      <c r="E55" s="22">
        <f>7099.15*11</f>
        <v>78090.65</v>
      </c>
      <c r="F55" s="22">
        <v>78090.65</v>
      </c>
      <c r="G55" s="23" t="s">
        <v>680</v>
      </c>
      <c r="H55" s="145">
        <v>41141</v>
      </c>
      <c r="I55" s="84" t="s">
        <v>681</v>
      </c>
      <c r="J55" s="3">
        <v>10006</v>
      </c>
      <c r="K55" s="87" t="s">
        <v>741</v>
      </c>
      <c r="L55" s="108">
        <v>41171</v>
      </c>
      <c r="M55" s="84"/>
      <c r="N55" s="84"/>
      <c r="O55" s="84"/>
      <c r="P55" s="3"/>
    </row>
    <row r="56" spans="1:16" s="1" customFormat="1" ht="32.25">
      <c r="A56" s="87" t="s">
        <v>889</v>
      </c>
      <c r="B56" s="23" t="s">
        <v>683</v>
      </c>
      <c r="C56" s="23">
        <v>11</v>
      </c>
      <c r="D56" s="23">
        <v>3699.14</v>
      </c>
      <c r="E56" s="22">
        <f>3699.14*11</f>
        <v>40690.54</v>
      </c>
      <c r="F56" s="22">
        <v>40690.54</v>
      </c>
      <c r="G56" s="23" t="s">
        <v>680</v>
      </c>
      <c r="H56" s="145">
        <v>41141</v>
      </c>
      <c r="I56" s="84" t="s">
        <v>681</v>
      </c>
      <c r="J56" s="3">
        <v>10006</v>
      </c>
      <c r="K56" s="87" t="s">
        <v>741</v>
      </c>
      <c r="L56" s="108">
        <v>41171</v>
      </c>
      <c r="M56" s="84"/>
      <c r="N56" s="84"/>
      <c r="O56" s="84"/>
      <c r="P56" s="3"/>
    </row>
    <row r="57" spans="1:16" s="1" customFormat="1" ht="42.75">
      <c r="A57" s="87" t="s">
        <v>890</v>
      </c>
      <c r="B57" s="138" t="s">
        <v>208</v>
      </c>
      <c r="C57" s="138">
        <v>2</v>
      </c>
      <c r="D57" s="138">
        <v>4950.1</v>
      </c>
      <c r="E57" s="22">
        <f>4950.1*2</f>
        <v>9900.2</v>
      </c>
      <c r="F57" s="22">
        <v>9900.2</v>
      </c>
      <c r="G57" s="23" t="s">
        <v>680</v>
      </c>
      <c r="H57" s="145">
        <v>41141</v>
      </c>
      <c r="I57" s="84" t="s">
        <v>681</v>
      </c>
      <c r="J57" s="3">
        <v>10006</v>
      </c>
      <c r="K57" s="87" t="s">
        <v>741</v>
      </c>
      <c r="L57" s="108">
        <v>41171</v>
      </c>
      <c r="M57" s="84"/>
      <c r="N57" s="84"/>
      <c r="O57" s="84"/>
      <c r="P57" s="3"/>
    </row>
    <row r="58" spans="1:16" s="1" customFormat="1" ht="21.75">
      <c r="A58" s="87" t="s">
        <v>891</v>
      </c>
      <c r="B58" s="138" t="s">
        <v>631</v>
      </c>
      <c r="C58" s="138">
        <v>1</v>
      </c>
      <c r="D58" s="138">
        <v>42120</v>
      </c>
      <c r="E58" s="22">
        <v>42120</v>
      </c>
      <c r="F58" s="22">
        <v>42120</v>
      </c>
      <c r="G58" s="23" t="s">
        <v>632</v>
      </c>
      <c r="H58" s="108">
        <v>41205</v>
      </c>
      <c r="I58" s="84" t="s">
        <v>1006</v>
      </c>
      <c r="J58" s="3">
        <v>10006</v>
      </c>
      <c r="K58" s="87" t="s">
        <v>741</v>
      </c>
      <c r="L58" s="108">
        <v>41246</v>
      </c>
      <c r="M58" s="84"/>
      <c r="N58" s="84"/>
      <c r="O58" s="84"/>
      <c r="P58" s="3"/>
    </row>
    <row r="59" spans="1:16" s="1" customFormat="1" ht="21.75">
      <c r="A59" s="87" t="s">
        <v>892</v>
      </c>
      <c r="B59" s="138" t="s">
        <v>633</v>
      </c>
      <c r="C59" s="138">
        <v>2</v>
      </c>
      <c r="D59" s="138">
        <v>890</v>
      </c>
      <c r="E59" s="22">
        <f>890*2</f>
        <v>1780</v>
      </c>
      <c r="F59" s="22">
        <v>1780</v>
      </c>
      <c r="G59" s="23" t="s">
        <v>632</v>
      </c>
      <c r="H59" s="108">
        <v>41205</v>
      </c>
      <c r="I59" s="84" t="s">
        <v>1006</v>
      </c>
      <c r="J59" s="3">
        <v>10006</v>
      </c>
      <c r="K59" s="87" t="s">
        <v>741</v>
      </c>
      <c r="L59" s="108">
        <v>41246</v>
      </c>
      <c r="M59" s="84"/>
      <c r="N59" s="84"/>
      <c r="O59" s="84"/>
      <c r="P59" s="3"/>
    </row>
    <row r="60" spans="1:16" s="1" customFormat="1" ht="21.75">
      <c r="A60" s="87" t="s">
        <v>893</v>
      </c>
      <c r="B60" s="138" t="s">
        <v>634</v>
      </c>
      <c r="C60" s="138">
        <v>2</v>
      </c>
      <c r="D60" s="138">
        <v>5570</v>
      </c>
      <c r="E60" s="22">
        <f>5570*2</f>
        <v>11140</v>
      </c>
      <c r="F60" s="22">
        <v>11140</v>
      </c>
      <c r="G60" s="23" t="s">
        <v>632</v>
      </c>
      <c r="H60" s="108">
        <v>41205</v>
      </c>
      <c r="I60" s="84" t="s">
        <v>1006</v>
      </c>
      <c r="J60" s="3">
        <v>10006</v>
      </c>
      <c r="K60" s="87" t="s">
        <v>741</v>
      </c>
      <c r="L60" s="108">
        <v>41246</v>
      </c>
      <c r="M60" s="84"/>
      <c r="N60" s="84"/>
      <c r="O60" s="84"/>
      <c r="P60" s="3"/>
    </row>
    <row r="61" spans="1:16" s="1" customFormat="1" ht="32.25">
      <c r="A61" s="87" t="s">
        <v>130</v>
      </c>
      <c r="B61" s="153" t="s">
        <v>1296</v>
      </c>
      <c r="C61" s="153">
        <v>1</v>
      </c>
      <c r="D61" s="138">
        <v>0</v>
      </c>
      <c r="E61" s="106">
        <v>0</v>
      </c>
      <c r="F61" s="22">
        <v>0</v>
      </c>
      <c r="G61" s="119" t="s">
        <v>777</v>
      </c>
      <c r="H61" s="108">
        <v>34117</v>
      </c>
      <c r="I61" s="181" t="s">
        <v>571</v>
      </c>
      <c r="J61" s="3">
        <v>10006</v>
      </c>
      <c r="K61" s="87" t="s">
        <v>741</v>
      </c>
      <c r="L61" s="108">
        <v>41271</v>
      </c>
      <c r="M61" s="84"/>
      <c r="N61" s="84"/>
      <c r="O61" s="84"/>
      <c r="P61" s="3"/>
    </row>
    <row r="62" spans="1:16" s="1" customFormat="1" ht="32.25">
      <c r="A62" s="87" t="s">
        <v>1406</v>
      </c>
      <c r="B62" s="155" t="s">
        <v>1397</v>
      </c>
      <c r="C62" s="156">
        <v>3</v>
      </c>
      <c r="D62" s="157">
        <v>209</v>
      </c>
      <c r="E62" s="107">
        <v>627</v>
      </c>
      <c r="F62" s="22"/>
      <c r="G62" s="129" t="s">
        <v>1405</v>
      </c>
      <c r="H62" s="159">
        <v>41091</v>
      </c>
      <c r="I62" s="181" t="s">
        <v>570</v>
      </c>
      <c r="J62" s="84">
        <v>10013</v>
      </c>
      <c r="K62" s="23" t="s">
        <v>785</v>
      </c>
      <c r="L62" s="160">
        <v>41271</v>
      </c>
      <c r="M62" s="84"/>
      <c r="N62" s="84"/>
      <c r="O62" s="84"/>
      <c r="P62" s="3"/>
    </row>
    <row r="63" spans="1:16" s="1" customFormat="1" ht="32.25">
      <c r="A63" s="87" t="s">
        <v>1407</v>
      </c>
      <c r="B63" s="155" t="s">
        <v>1398</v>
      </c>
      <c r="C63" s="156">
        <v>3</v>
      </c>
      <c r="D63" s="157">
        <v>114</v>
      </c>
      <c r="E63" s="107">
        <v>342</v>
      </c>
      <c r="F63" s="22"/>
      <c r="G63" s="129" t="s">
        <v>1405</v>
      </c>
      <c r="H63" s="159">
        <v>41091</v>
      </c>
      <c r="I63" s="181" t="s">
        <v>570</v>
      </c>
      <c r="J63" s="84">
        <v>10013</v>
      </c>
      <c r="K63" s="23" t="s">
        <v>785</v>
      </c>
      <c r="L63" s="160">
        <v>41271</v>
      </c>
      <c r="M63" s="84"/>
      <c r="N63" s="84"/>
      <c r="O63" s="84"/>
      <c r="P63" s="3"/>
    </row>
    <row r="64" spans="1:16" s="1" customFormat="1" ht="32.25">
      <c r="A64" s="87" t="s">
        <v>1408</v>
      </c>
      <c r="B64" s="155" t="s">
        <v>1399</v>
      </c>
      <c r="C64" s="156">
        <v>3</v>
      </c>
      <c r="D64" s="158">
        <v>4932</v>
      </c>
      <c r="E64" s="107">
        <v>14796</v>
      </c>
      <c r="F64" s="22"/>
      <c r="G64" s="129" t="s">
        <v>1405</v>
      </c>
      <c r="H64" s="159">
        <v>41091</v>
      </c>
      <c r="I64" s="181" t="s">
        <v>570</v>
      </c>
      <c r="J64" s="84">
        <v>10013</v>
      </c>
      <c r="K64" s="23" t="s">
        <v>785</v>
      </c>
      <c r="L64" s="160">
        <v>41271</v>
      </c>
      <c r="M64" s="84"/>
      <c r="N64" s="84"/>
      <c r="O64" s="84"/>
      <c r="P64" s="3"/>
    </row>
    <row r="65" spans="1:16" s="1" customFormat="1" ht="32.25">
      <c r="A65" s="87" t="s">
        <v>1409</v>
      </c>
      <c r="B65" s="155" t="s">
        <v>1400</v>
      </c>
      <c r="C65" s="156">
        <v>2</v>
      </c>
      <c r="D65" s="157">
        <v>16814</v>
      </c>
      <c r="E65" s="107">
        <v>33628</v>
      </c>
      <c r="F65" s="22"/>
      <c r="G65" s="129" t="s">
        <v>1405</v>
      </c>
      <c r="H65" s="159">
        <v>41091</v>
      </c>
      <c r="I65" s="181" t="s">
        <v>570</v>
      </c>
      <c r="J65" s="84">
        <v>10013</v>
      </c>
      <c r="K65" s="23" t="s">
        <v>785</v>
      </c>
      <c r="L65" s="160">
        <v>41271</v>
      </c>
      <c r="M65" s="84"/>
      <c r="N65" s="84"/>
      <c r="O65" s="84"/>
      <c r="P65" s="3"/>
    </row>
    <row r="66" spans="1:16" s="1" customFormat="1" ht="32.25">
      <c r="A66" s="87" t="s">
        <v>1410</v>
      </c>
      <c r="B66" s="155" t="s">
        <v>1401</v>
      </c>
      <c r="C66" s="156">
        <v>3</v>
      </c>
      <c r="D66" s="157">
        <v>16577</v>
      </c>
      <c r="E66" s="22">
        <v>49731</v>
      </c>
      <c r="F66" s="22"/>
      <c r="G66" s="129" t="s">
        <v>1405</v>
      </c>
      <c r="H66" s="159">
        <v>41091</v>
      </c>
      <c r="I66" s="181" t="s">
        <v>570</v>
      </c>
      <c r="J66" s="84">
        <v>10013</v>
      </c>
      <c r="K66" s="23" t="s">
        <v>785</v>
      </c>
      <c r="L66" s="160">
        <v>41271</v>
      </c>
      <c r="M66" s="84"/>
      <c r="N66" s="84"/>
      <c r="O66" s="84"/>
      <c r="P66" s="3"/>
    </row>
    <row r="67" spans="1:16" s="1" customFormat="1" ht="32.25">
      <c r="A67" s="87" t="s">
        <v>1411</v>
      </c>
      <c r="B67" s="155" t="s">
        <v>1402</v>
      </c>
      <c r="C67" s="156">
        <v>4</v>
      </c>
      <c r="D67" s="158">
        <v>684.5</v>
      </c>
      <c r="E67" s="22">
        <v>2738</v>
      </c>
      <c r="F67" s="22"/>
      <c r="G67" s="129" t="s">
        <v>1405</v>
      </c>
      <c r="H67" s="159">
        <v>41091</v>
      </c>
      <c r="I67" s="181" t="s">
        <v>570</v>
      </c>
      <c r="J67" s="84">
        <v>10013</v>
      </c>
      <c r="K67" s="23" t="s">
        <v>785</v>
      </c>
      <c r="L67" s="160">
        <v>41271</v>
      </c>
      <c r="M67" s="84"/>
      <c r="N67" s="84"/>
      <c r="O67" s="84"/>
      <c r="P67" s="3"/>
    </row>
    <row r="68" spans="1:16" s="1" customFormat="1" ht="32.25">
      <c r="A68" s="87" t="s">
        <v>1412</v>
      </c>
      <c r="B68" s="155" t="s">
        <v>1403</v>
      </c>
      <c r="C68" s="156">
        <v>3</v>
      </c>
      <c r="D68" s="158">
        <v>19750.75</v>
      </c>
      <c r="E68" s="22">
        <v>59252.25</v>
      </c>
      <c r="F68" s="22"/>
      <c r="G68" s="129" t="s">
        <v>1405</v>
      </c>
      <c r="H68" s="159">
        <v>41091</v>
      </c>
      <c r="I68" s="181" t="s">
        <v>570</v>
      </c>
      <c r="J68" s="84">
        <v>10013</v>
      </c>
      <c r="K68" s="23" t="s">
        <v>785</v>
      </c>
      <c r="L68" s="160">
        <v>41271</v>
      </c>
      <c r="M68" s="84"/>
      <c r="N68" s="84"/>
      <c r="O68" s="84"/>
      <c r="P68" s="3"/>
    </row>
    <row r="69" spans="1:16" s="1" customFormat="1" ht="32.25">
      <c r="A69" s="87" t="s">
        <v>1413</v>
      </c>
      <c r="B69" s="163" t="s">
        <v>1404</v>
      </c>
      <c r="C69" s="164">
        <v>1</v>
      </c>
      <c r="D69" s="157">
        <v>1294.24</v>
      </c>
      <c r="E69" s="107">
        <v>1294.24</v>
      </c>
      <c r="F69" s="22"/>
      <c r="G69" s="129" t="s">
        <v>1405</v>
      </c>
      <c r="H69" s="159">
        <v>41091</v>
      </c>
      <c r="I69" s="181" t="s">
        <v>570</v>
      </c>
      <c r="J69" s="84">
        <v>10013</v>
      </c>
      <c r="K69" s="23" t="s">
        <v>785</v>
      </c>
      <c r="L69" s="160">
        <v>41271</v>
      </c>
      <c r="M69" s="84"/>
      <c r="N69" s="84"/>
      <c r="O69" s="84"/>
      <c r="P69" s="3"/>
    </row>
    <row r="70" spans="1:16" s="1" customFormat="1" ht="21.75">
      <c r="A70" s="87" t="s">
        <v>1427</v>
      </c>
      <c r="B70" s="154" t="s">
        <v>1397</v>
      </c>
      <c r="C70" s="156">
        <v>8</v>
      </c>
      <c r="D70" s="161">
        <v>209</v>
      </c>
      <c r="E70" s="107">
        <f>D70*C70</f>
        <v>1672</v>
      </c>
      <c r="F70" s="22"/>
      <c r="G70" s="129" t="s">
        <v>1405</v>
      </c>
      <c r="H70" s="159">
        <v>41091</v>
      </c>
      <c r="I70" s="181" t="s">
        <v>570</v>
      </c>
      <c r="J70" s="84">
        <v>10027</v>
      </c>
      <c r="K70" s="23" t="s">
        <v>1447</v>
      </c>
      <c r="L70" s="160">
        <v>41271</v>
      </c>
      <c r="M70" s="84"/>
      <c r="N70" s="84"/>
      <c r="O70" s="84"/>
      <c r="P70" s="3"/>
    </row>
    <row r="71" spans="1:16" s="1" customFormat="1" ht="21.75">
      <c r="A71" s="87" t="s">
        <v>1428</v>
      </c>
      <c r="B71" s="154" t="s">
        <v>1398</v>
      </c>
      <c r="C71" s="156">
        <v>8</v>
      </c>
      <c r="D71" s="161">
        <v>114</v>
      </c>
      <c r="E71" s="107">
        <f>D71*C71</f>
        <v>912</v>
      </c>
      <c r="F71" s="22"/>
      <c r="G71" s="129" t="s">
        <v>1405</v>
      </c>
      <c r="H71" s="159">
        <v>41091</v>
      </c>
      <c r="I71" s="181" t="s">
        <v>570</v>
      </c>
      <c r="J71" s="84">
        <v>10027</v>
      </c>
      <c r="K71" s="23" t="s">
        <v>1447</v>
      </c>
      <c r="L71" s="160">
        <v>41271</v>
      </c>
      <c r="M71" s="84"/>
      <c r="N71" s="84"/>
      <c r="O71" s="84"/>
      <c r="P71" s="3"/>
    </row>
    <row r="72" spans="1:16" s="1" customFormat="1" ht="21.75">
      <c r="A72" s="87" t="s">
        <v>1429</v>
      </c>
      <c r="B72" s="154" t="s">
        <v>1399</v>
      </c>
      <c r="C72" s="156">
        <v>8</v>
      </c>
      <c r="D72" s="161">
        <v>4933</v>
      </c>
      <c r="E72" s="107">
        <f aca="true" t="shared" si="0" ref="E72:E161">D72*C72</f>
        <v>39464</v>
      </c>
      <c r="F72" s="22"/>
      <c r="G72" s="129" t="s">
        <v>1405</v>
      </c>
      <c r="H72" s="159">
        <v>41091</v>
      </c>
      <c r="I72" s="181" t="s">
        <v>570</v>
      </c>
      <c r="J72" s="84">
        <v>10027</v>
      </c>
      <c r="K72" s="23" t="s">
        <v>1447</v>
      </c>
      <c r="L72" s="160">
        <v>41271</v>
      </c>
      <c r="M72" s="84"/>
      <c r="N72" s="84"/>
      <c r="O72" s="84"/>
      <c r="P72" s="3"/>
    </row>
    <row r="73" spans="1:16" s="1" customFormat="1" ht="21.75">
      <c r="A73" s="87" t="s">
        <v>1430</v>
      </c>
      <c r="B73" s="154" t="s">
        <v>1400</v>
      </c>
      <c r="C73" s="156">
        <v>4</v>
      </c>
      <c r="D73" s="161">
        <v>13851</v>
      </c>
      <c r="E73" s="107">
        <f t="shared" si="0"/>
        <v>55404</v>
      </c>
      <c r="F73" s="22"/>
      <c r="G73" s="129" t="s">
        <v>1405</v>
      </c>
      <c r="H73" s="159">
        <v>41091</v>
      </c>
      <c r="I73" s="181" t="s">
        <v>570</v>
      </c>
      <c r="J73" s="84">
        <v>10027</v>
      </c>
      <c r="K73" s="23" t="s">
        <v>1447</v>
      </c>
      <c r="L73" s="160">
        <v>41271</v>
      </c>
      <c r="M73" s="84"/>
      <c r="N73" s="84"/>
      <c r="O73" s="84"/>
      <c r="P73" s="3"/>
    </row>
    <row r="74" spans="1:16" s="1" customFormat="1" ht="21.75">
      <c r="A74" s="87" t="s">
        <v>1431</v>
      </c>
      <c r="B74" s="154" t="s">
        <v>1401</v>
      </c>
      <c r="C74" s="156">
        <v>8</v>
      </c>
      <c r="D74" s="162">
        <v>13577</v>
      </c>
      <c r="E74" s="107">
        <f t="shared" si="0"/>
        <v>108616</v>
      </c>
      <c r="F74" s="22"/>
      <c r="G74" s="129" t="s">
        <v>1405</v>
      </c>
      <c r="H74" s="159">
        <v>41091</v>
      </c>
      <c r="I74" s="181" t="s">
        <v>570</v>
      </c>
      <c r="J74" s="84">
        <v>10027</v>
      </c>
      <c r="K74" s="23" t="s">
        <v>1447</v>
      </c>
      <c r="L74" s="160">
        <v>41271</v>
      </c>
      <c r="M74" s="84"/>
      <c r="N74" s="84"/>
      <c r="O74" s="84"/>
      <c r="P74" s="3"/>
    </row>
    <row r="75" spans="1:16" s="1" customFormat="1" ht="21.75">
      <c r="A75" s="87" t="s">
        <v>1432</v>
      </c>
      <c r="B75" s="154" t="s">
        <v>1414</v>
      </c>
      <c r="C75" s="156">
        <v>1</v>
      </c>
      <c r="D75" s="162">
        <v>41543</v>
      </c>
      <c r="E75" s="107">
        <f t="shared" si="0"/>
        <v>41543</v>
      </c>
      <c r="F75" s="22"/>
      <c r="G75" s="129" t="s">
        <v>1405</v>
      </c>
      <c r="H75" s="159">
        <v>41091</v>
      </c>
      <c r="I75" s="181" t="s">
        <v>570</v>
      </c>
      <c r="J75" s="84">
        <v>10027</v>
      </c>
      <c r="K75" s="23" t="s">
        <v>1447</v>
      </c>
      <c r="L75" s="160">
        <v>41271</v>
      </c>
      <c r="M75" s="84"/>
      <c r="N75" s="84"/>
      <c r="O75" s="84"/>
      <c r="P75" s="3"/>
    </row>
    <row r="76" spans="1:16" s="1" customFormat="1" ht="21.75">
      <c r="A76" s="87" t="s">
        <v>1433</v>
      </c>
      <c r="B76" s="154" t="s">
        <v>1402</v>
      </c>
      <c r="C76" s="156">
        <v>5</v>
      </c>
      <c r="D76" s="162">
        <v>684.5</v>
      </c>
      <c r="E76" s="107">
        <f t="shared" si="0"/>
        <v>3422.5</v>
      </c>
      <c r="F76" s="22"/>
      <c r="G76" s="129" t="s">
        <v>1405</v>
      </c>
      <c r="H76" s="159">
        <v>41091</v>
      </c>
      <c r="I76" s="181" t="s">
        <v>570</v>
      </c>
      <c r="J76" s="84">
        <v>10027</v>
      </c>
      <c r="K76" s="23" t="s">
        <v>1447</v>
      </c>
      <c r="L76" s="160">
        <v>41271</v>
      </c>
      <c r="M76" s="84"/>
      <c r="N76" s="84"/>
      <c r="O76" s="84"/>
      <c r="P76" s="3"/>
    </row>
    <row r="77" spans="1:16" s="1" customFormat="1" ht="21.75">
      <c r="A77" s="87" t="s">
        <v>1434</v>
      </c>
      <c r="B77" s="154" t="s">
        <v>1403</v>
      </c>
      <c r="C77" s="156">
        <v>5</v>
      </c>
      <c r="D77" s="162">
        <v>19868.6</v>
      </c>
      <c r="E77" s="107">
        <f t="shared" si="0"/>
        <v>99343</v>
      </c>
      <c r="F77" s="22"/>
      <c r="G77" s="129" t="s">
        <v>1405</v>
      </c>
      <c r="H77" s="159">
        <v>41091</v>
      </c>
      <c r="I77" s="181" t="s">
        <v>570</v>
      </c>
      <c r="J77" s="84">
        <v>10027</v>
      </c>
      <c r="K77" s="23" t="s">
        <v>1447</v>
      </c>
      <c r="L77" s="160">
        <v>41271</v>
      </c>
      <c r="M77" s="84"/>
      <c r="N77" s="84"/>
      <c r="O77" s="84"/>
      <c r="P77" s="3"/>
    </row>
    <row r="78" spans="1:16" s="1" customFormat="1" ht="21.75">
      <c r="A78" s="87" t="s">
        <v>1435</v>
      </c>
      <c r="B78" s="154" t="s">
        <v>1415</v>
      </c>
      <c r="C78" s="156">
        <v>5</v>
      </c>
      <c r="D78" s="162">
        <v>1294.24</v>
      </c>
      <c r="E78" s="107">
        <f t="shared" si="0"/>
        <v>6471.2</v>
      </c>
      <c r="F78" s="22"/>
      <c r="G78" s="129" t="s">
        <v>1405</v>
      </c>
      <c r="H78" s="159">
        <v>41091</v>
      </c>
      <c r="I78" s="181" t="s">
        <v>570</v>
      </c>
      <c r="J78" s="84">
        <v>10027</v>
      </c>
      <c r="K78" s="23" t="s">
        <v>1447</v>
      </c>
      <c r="L78" s="160">
        <v>41271</v>
      </c>
      <c r="M78" s="84"/>
      <c r="N78" s="84"/>
      <c r="O78" s="84"/>
      <c r="P78" s="3"/>
    </row>
    <row r="79" spans="1:16" s="1" customFormat="1" ht="21.75">
      <c r="A79" s="87" t="s">
        <v>1436</v>
      </c>
      <c r="B79" s="154" t="s">
        <v>1416</v>
      </c>
      <c r="C79" s="156">
        <v>1</v>
      </c>
      <c r="D79" s="162">
        <v>9229</v>
      </c>
      <c r="E79" s="107">
        <f t="shared" si="0"/>
        <v>9229</v>
      </c>
      <c r="F79" s="22"/>
      <c r="G79" s="129" t="s">
        <v>1405</v>
      </c>
      <c r="H79" s="159">
        <v>41091</v>
      </c>
      <c r="I79" s="181" t="s">
        <v>570</v>
      </c>
      <c r="J79" s="84">
        <v>10027</v>
      </c>
      <c r="K79" s="23" t="s">
        <v>1447</v>
      </c>
      <c r="L79" s="160">
        <v>41271</v>
      </c>
      <c r="M79" s="84"/>
      <c r="N79" s="84"/>
      <c r="O79" s="84"/>
      <c r="P79" s="3"/>
    </row>
    <row r="80" spans="1:16" s="1" customFormat="1" ht="21.75">
      <c r="A80" s="87" t="s">
        <v>1437</v>
      </c>
      <c r="B80" s="154" t="s">
        <v>1417</v>
      </c>
      <c r="C80" s="156">
        <v>1</v>
      </c>
      <c r="D80" s="162">
        <v>6859</v>
      </c>
      <c r="E80" s="107">
        <f t="shared" si="0"/>
        <v>6859</v>
      </c>
      <c r="F80" s="22"/>
      <c r="G80" s="129" t="s">
        <v>1405</v>
      </c>
      <c r="H80" s="159">
        <v>41091</v>
      </c>
      <c r="I80" s="181" t="s">
        <v>570</v>
      </c>
      <c r="J80" s="84">
        <v>10027</v>
      </c>
      <c r="K80" s="23" t="s">
        <v>1447</v>
      </c>
      <c r="L80" s="160">
        <v>41271</v>
      </c>
      <c r="M80" s="84"/>
      <c r="N80" s="84"/>
      <c r="O80" s="84"/>
      <c r="P80" s="3"/>
    </row>
    <row r="81" spans="1:16" s="1" customFormat="1" ht="21.75">
      <c r="A81" s="87" t="s">
        <v>1438</v>
      </c>
      <c r="B81" s="154" t="s">
        <v>1418</v>
      </c>
      <c r="C81" s="156">
        <v>1</v>
      </c>
      <c r="D81" s="162">
        <v>15150</v>
      </c>
      <c r="E81" s="107">
        <f t="shared" si="0"/>
        <v>15150</v>
      </c>
      <c r="F81" s="22"/>
      <c r="G81" s="129" t="s">
        <v>1405</v>
      </c>
      <c r="H81" s="159">
        <v>41091</v>
      </c>
      <c r="I81" s="181" t="s">
        <v>570</v>
      </c>
      <c r="J81" s="84">
        <v>10027</v>
      </c>
      <c r="K81" s="23" t="s">
        <v>1447</v>
      </c>
      <c r="L81" s="160">
        <v>41271</v>
      </c>
      <c r="M81" s="84"/>
      <c r="N81" s="84"/>
      <c r="O81" s="84"/>
      <c r="P81" s="3"/>
    </row>
    <row r="82" spans="1:16" s="1" customFormat="1" ht="21.75">
      <c r="A82" s="87" t="s">
        <v>1439</v>
      </c>
      <c r="B82" s="154" t="s">
        <v>1419</v>
      </c>
      <c r="C82" s="156">
        <v>1</v>
      </c>
      <c r="D82" s="161">
        <v>6555</v>
      </c>
      <c r="E82" s="107">
        <f t="shared" si="0"/>
        <v>6555</v>
      </c>
      <c r="F82" s="22"/>
      <c r="G82" s="129" t="s">
        <v>1405</v>
      </c>
      <c r="H82" s="159">
        <v>41091</v>
      </c>
      <c r="I82" s="181" t="s">
        <v>570</v>
      </c>
      <c r="J82" s="84">
        <v>10027</v>
      </c>
      <c r="K82" s="23" t="s">
        <v>1447</v>
      </c>
      <c r="L82" s="160">
        <v>41271</v>
      </c>
      <c r="M82" s="84"/>
      <c r="N82" s="84"/>
      <c r="O82" s="84"/>
      <c r="P82" s="3"/>
    </row>
    <row r="83" spans="1:16" s="1" customFormat="1" ht="21.75">
      <c r="A83" s="87" t="s">
        <v>1440</v>
      </c>
      <c r="B83" s="154" t="s">
        <v>1420</v>
      </c>
      <c r="C83" s="156">
        <v>1</v>
      </c>
      <c r="D83" s="161">
        <v>6287</v>
      </c>
      <c r="E83" s="107">
        <f t="shared" si="0"/>
        <v>6287</v>
      </c>
      <c r="F83" s="22"/>
      <c r="G83" s="129" t="s">
        <v>1405</v>
      </c>
      <c r="H83" s="159">
        <v>41091</v>
      </c>
      <c r="I83" s="181" t="s">
        <v>570</v>
      </c>
      <c r="J83" s="84">
        <v>10027</v>
      </c>
      <c r="K83" s="23" t="s">
        <v>1447</v>
      </c>
      <c r="L83" s="160">
        <v>41271</v>
      </c>
      <c r="M83" s="84"/>
      <c r="N83" s="84"/>
      <c r="O83" s="84"/>
      <c r="P83" s="3"/>
    </row>
    <row r="84" spans="1:16" s="1" customFormat="1" ht="21.75">
      <c r="A84" s="87" t="s">
        <v>1441</v>
      </c>
      <c r="B84" s="154" t="s">
        <v>1421</v>
      </c>
      <c r="C84" s="156">
        <v>1</v>
      </c>
      <c r="D84" s="161">
        <v>2333</v>
      </c>
      <c r="E84" s="107">
        <f t="shared" si="0"/>
        <v>2333</v>
      </c>
      <c r="F84" s="22"/>
      <c r="G84" s="129" t="s">
        <v>1405</v>
      </c>
      <c r="H84" s="159">
        <v>41091</v>
      </c>
      <c r="I84" s="181" t="s">
        <v>570</v>
      </c>
      <c r="J84" s="84">
        <v>10027</v>
      </c>
      <c r="K84" s="23" t="s">
        <v>1447</v>
      </c>
      <c r="L84" s="160">
        <v>41271</v>
      </c>
      <c r="M84" s="84"/>
      <c r="N84" s="84"/>
      <c r="O84" s="84"/>
      <c r="P84" s="3"/>
    </row>
    <row r="85" spans="1:16" s="1" customFormat="1" ht="21.75">
      <c r="A85" s="87" t="s">
        <v>1442</v>
      </c>
      <c r="B85" s="154" t="s">
        <v>1422</v>
      </c>
      <c r="C85" s="156">
        <v>1</v>
      </c>
      <c r="D85" s="161">
        <v>30143</v>
      </c>
      <c r="E85" s="107">
        <f t="shared" si="0"/>
        <v>30143</v>
      </c>
      <c r="F85" s="22"/>
      <c r="G85" s="129" t="s">
        <v>1405</v>
      </c>
      <c r="H85" s="159">
        <v>41091</v>
      </c>
      <c r="I85" s="181" t="s">
        <v>570</v>
      </c>
      <c r="J85" s="84">
        <v>10027</v>
      </c>
      <c r="K85" s="23" t="s">
        <v>1447</v>
      </c>
      <c r="L85" s="160">
        <v>41271</v>
      </c>
      <c r="M85" s="84"/>
      <c r="N85" s="84"/>
      <c r="O85" s="84"/>
      <c r="P85" s="3"/>
    </row>
    <row r="86" spans="1:16" s="1" customFormat="1" ht="21.75">
      <c r="A86" s="87" t="s">
        <v>1443</v>
      </c>
      <c r="B86" s="154" t="s">
        <v>1423</v>
      </c>
      <c r="C86" s="156">
        <v>1</v>
      </c>
      <c r="D86" s="161">
        <v>9119</v>
      </c>
      <c r="E86" s="107">
        <f t="shared" si="0"/>
        <v>9119</v>
      </c>
      <c r="F86" s="22"/>
      <c r="G86" s="129" t="s">
        <v>1405</v>
      </c>
      <c r="H86" s="159">
        <v>41091</v>
      </c>
      <c r="I86" s="181" t="s">
        <v>570</v>
      </c>
      <c r="J86" s="84">
        <v>10027</v>
      </c>
      <c r="K86" s="23" t="s">
        <v>1447</v>
      </c>
      <c r="L86" s="160">
        <v>41271</v>
      </c>
      <c r="M86" s="129"/>
      <c r="N86" s="129"/>
      <c r="O86" s="129"/>
      <c r="P86" s="3"/>
    </row>
    <row r="87" spans="1:16" s="1" customFormat="1" ht="21.75">
      <c r="A87" s="87" t="s">
        <v>1444</v>
      </c>
      <c r="B87" s="154" t="s">
        <v>1424</v>
      </c>
      <c r="C87" s="156">
        <v>2</v>
      </c>
      <c r="D87" s="161">
        <v>3474</v>
      </c>
      <c r="E87" s="107">
        <f t="shared" si="0"/>
        <v>6948</v>
      </c>
      <c r="F87" s="22"/>
      <c r="G87" s="129" t="s">
        <v>1405</v>
      </c>
      <c r="H87" s="159">
        <v>41091</v>
      </c>
      <c r="I87" s="181" t="s">
        <v>570</v>
      </c>
      <c r="J87" s="84">
        <v>10027</v>
      </c>
      <c r="K87" s="23" t="s">
        <v>1447</v>
      </c>
      <c r="L87" s="160">
        <v>41271</v>
      </c>
      <c r="M87" s="129"/>
      <c r="N87" s="129"/>
      <c r="O87" s="129"/>
      <c r="P87" s="3"/>
    </row>
    <row r="88" spans="1:16" s="1" customFormat="1" ht="21.75">
      <c r="A88" s="87" t="s">
        <v>1445</v>
      </c>
      <c r="B88" s="154" t="s">
        <v>1425</v>
      </c>
      <c r="C88" s="156">
        <v>2</v>
      </c>
      <c r="D88" s="161">
        <v>6869</v>
      </c>
      <c r="E88" s="107">
        <f t="shared" si="0"/>
        <v>13738</v>
      </c>
      <c r="F88" s="22"/>
      <c r="G88" s="129" t="s">
        <v>1405</v>
      </c>
      <c r="H88" s="159">
        <v>41091</v>
      </c>
      <c r="I88" s="181" t="s">
        <v>570</v>
      </c>
      <c r="J88" s="84">
        <v>10027</v>
      </c>
      <c r="K88" s="23" t="s">
        <v>1447</v>
      </c>
      <c r="L88" s="160">
        <v>41271</v>
      </c>
      <c r="M88" s="129"/>
      <c r="N88" s="129"/>
      <c r="O88" s="129"/>
      <c r="P88" s="3"/>
    </row>
    <row r="89" spans="1:16" s="1" customFormat="1" ht="21.75">
      <c r="A89" s="87" t="s">
        <v>1446</v>
      </c>
      <c r="B89" s="171" t="s">
        <v>1426</v>
      </c>
      <c r="C89" s="164">
        <v>1</v>
      </c>
      <c r="D89" s="161">
        <v>18841</v>
      </c>
      <c r="E89" s="107">
        <f t="shared" si="0"/>
        <v>18841</v>
      </c>
      <c r="F89" s="22"/>
      <c r="G89" s="129" t="s">
        <v>1405</v>
      </c>
      <c r="H89" s="159">
        <v>41091</v>
      </c>
      <c r="I89" s="181" t="s">
        <v>570</v>
      </c>
      <c r="J89" s="84">
        <v>10027</v>
      </c>
      <c r="K89" s="23" t="s">
        <v>1447</v>
      </c>
      <c r="L89" s="160">
        <v>41271</v>
      </c>
      <c r="M89" s="129"/>
      <c r="N89" s="129"/>
      <c r="O89" s="129"/>
      <c r="P89" s="3"/>
    </row>
    <row r="90" spans="1:16" s="1" customFormat="1" ht="39" customHeight="1">
      <c r="A90" s="87" t="s">
        <v>1142</v>
      </c>
      <c r="B90" s="154" t="s">
        <v>1448</v>
      </c>
      <c r="C90" s="156">
        <v>1</v>
      </c>
      <c r="D90" s="161">
        <v>5175</v>
      </c>
      <c r="E90" s="107">
        <f t="shared" si="0"/>
        <v>5175</v>
      </c>
      <c r="F90" s="3"/>
      <c r="G90" s="129" t="s">
        <v>1405</v>
      </c>
      <c r="H90" s="159">
        <v>41091</v>
      </c>
      <c r="I90" s="181" t="s">
        <v>570</v>
      </c>
      <c r="J90" s="23">
        <v>10026</v>
      </c>
      <c r="K90" s="23" t="s">
        <v>1184</v>
      </c>
      <c r="L90" s="160">
        <v>41271</v>
      </c>
      <c r="M90" s="91"/>
      <c r="N90" s="91"/>
      <c r="O90" s="91"/>
      <c r="P90" s="3"/>
    </row>
    <row r="91" spans="1:16" s="1" customFormat="1" ht="32.25">
      <c r="A91" s="87" t="s">
        <v>1143</v>
      </c>
      <c r="B91" s="154" t="s">
        <v>1397</v>
      </c>
      <c r="C91" s="156">
        <v>8</v>
      </c>
      <c r="D91" s="161">
        <v>209</v>
      </c>
      <c r="E91" s="107">
        <f t="shared" si="0"/>
        <v>1672</v>
      </c>
      <c r="F91" s="3"/>
      <c r="G91" s="129" t="s">
        <v>1405</v>
      </c>
      <c r="H91" s="159">
        <v>41091</v>
      </c>
      <c r="I91" s="181" t="s">
        <v>570</v>
      </c>
      <c r="J91" s="23">
        <v>10026</v>
      </c>
      <c r="K91" s="23" t="s">
        <v>1184</v>
      </c>
      <c r="L91" s="160">
        <v>41271</v>
      </c>
      <c r="M91" s="84"/>
      <c r="N91" s="84"/>
      <c r="O91" s="84"/>
      <c r="P91" s="3"/>
    </row>
    <row r="92" spans="1:16" s="1" customFormat="1" ht="32.25">
      <c r="A92" s="87" t="s">
        <v>1144</v>
      </c>
      <c r="B92" s="154" t="s">
        <v>1449</v>
      </c>
      <c r="C92" s="156">
        <v>8</v>
      </c>
      <c r="D92" s="165">
        <v>343</v>
      </c>
      <c r="E92" s="107">
        <f t="shared" si="0"/>
        <v>2744</v>
      </c>
      <c r="F92" s="50"/>
      <c r="G92" s="129" t="s">
        <v>1405</v>
      </c>
      <c r="H92" s="159">
        <v>41091</v>
      </c>
      <c r="I92" s="181" t="s">
        <v>570</v>
      </c>
      <c r="J92" s="23">
        <v>10026</v>
      </c>
      <c r="K92" s="23" t="s">
        <v>1184</v>
      </c>
      <c r="L92" s="160">
        <v>41271</v>
      </c>
      <c r="M92" s="90"/>
      <c r="N92" s="90"/>
      <c r="O92" s="90"/>
      <c r="P92" s="50"/>
    </row>
    <row r="93" spans="1:12" s="87" customFormat="1" ht="32.25">
      <c r="A93" s="87" t="s">
        <v>1145</v>
      </c>
      <c r="B93" s="154" t="s">
        <v>1450</v>
      </c>
      <c r="C93" s="156">
        <v>1</v>
      </c>
      <c r="D93" s="166">
        <v>1756</v>
      </c>
      <c r="E93" s="107">
        <f t="shared" si="0"/>
        <v>1756</v>
      </c>
      <c r="G93" s="129" t="s">
        <v>1405</v>
      </c>
      <c r="H93" s="159">
        <v>41091</v>
      </c>
      <c r="I93" s="181" t="s">
        <v>570</v>
      </c>
      <c r="J93" s="23">
        <v>10026</v>
      </c>
      <c r="K93" s="23" t="s">
        <v>1184</v>
      </c>
      <c r="L93" s="160">
        <v>41271</v>
      </c>
    </row>
    <row r="94" spans="1:12" s="87" customFormat="1" ht="32.25">
      <c r="A94" s="87" t="s">
        <v>1146</v>
      </c>
      <c r="B94" s="154" t="s">
        <v>1398</v>
      </c>
      <c r="C94" s="156">
        <v>8</v>
      </c>
      <c r="D94" s="167">
        <v>114</v>
      </c>
      <c r="E94" s="107">
        <f t="shared" si="0"/>
        <v>912</v>
      </c>
      <c r="G94" s="129" t="s">
        <v>1405</v>
      </c>
      <c r="H94" s="159">
        <v>41091</v>
      </c>
      <c r="I94" s="181" t="s">
        <v>570</v>
      </c>
      <c r="J94" s="23">
        <v>10026</v>
      </c>
      <c r="K94" s="23" t="s">
        <v>1184</v>
      </c>
      <c r="L94" s="160">
        <v>41271</v>
      </c>
    </row>
    <row r="95" spans="1:12" s="87" customFormat="1" ht="32.25">
      <c r="A95" s="87" t="s">
        <v>1147</v>
      </c>
      <c r="B95" s="154" t="s">
        <v>1451</v>
      </c>
      <c r="C95" s="156">
        <v>2</v>
      </c>
      <c r="D95" s="167">
        <v>1866</v>
      </c>
      <c r="E95" s="107">
        <f t="shared" si="0"/>
        <v>3732</v>
      </c>
      <c r="G95" s="129" t="s">
        <v>1405</v>
      </c>
      <c r="H95" s="159">
        <v>41091</v>
      </c>
      <c r="I95" s="181" t="s">
        <v>570</v>
      </c>
      <c r="J95" s="23">
        <v>10026</v>
      </c>
      <c r="K95" s="23" t="s">
        <v>1184</v>
      </c>
      <c r="L95" s="160">
        <v>41271</v>
      </c>
    </row>
    <row r="96" spans="1:12" s="87" customFormat="1" ht="32.25">
      <c r="A96" s="87" t="s">
        <v>1148</v>
      </c>
      <c r="B96" s="154" t="s">
        <v>1399</v>
      </c>
      <c r="C96" s="156">
        <v>8</v>
      </c>
      <c r="D96" s="167">
        <v>4933</v>
      </c>
      <c r="E96" s="107">
        <f t="shared" si="0"/>
        <v>39464</v>
      </c>
      <c r="G96" s="129" t="s">
        <v>1405</v>
      </c>
      <c r="H96" s="159">
        <v>41091</v>
      </c>
      <c r="I96" s="181" t="s">
        <v>570</v>
      </c>
      <c r="J96" s="23">
        <v>10026</v>
      </c>
      <c r="K96" s="23" t="s">
        <v>1184</v>
      </c>
      <c r="L96" s="160">
        <v>41271</v>
      </c>
    </row>
    <row r="97" spans="1:12" s="87" customFormat="1" ht="32.25">
      <c r="A97" s="87" t="s">
        <v>1149</v>
      </c>
      <c r="B97" s="154" t="s">
        <v>1452</v>
      </c>
      <c r="C97" s="156">
        <v>6</v>
      </c>
      <c r="D97" s="167">
        <v>229</v>
      </c>
      <c r="E97" s="107">
        <f t="shared" si="0"/>
        <v>1374</v>
      </c>
      <c r="G97" s="129" t="s">
        <v>1405</v>
      </c>
      <c r="H97" s="159">
        <v>41091</v>
      </c>
      <c r="I97" s="181" t="s">
        <v>570</v>
      </c>
      <c r="J97" s="23">
        <v>10026</v>
      </c>
      <c r="K97" s="23" t="s">
        <v>1184</v>
      </c>
      <c r="L97" s="160">
        <v>41271</v>
      </c>
    </row>
    <row r="98" spans="1:16" s="1" customFormat="1" ht="32.25">
      <c r="A98" s="87" t="s">
        <v>1150</v>
      </c>
      <c r="B98" s="154" t="s">
        <v>1401</v>
      </c>
      <c r="C98" s="156">
        <v>6</v>
      </c>
      <c r="D98" s="168">
        <v>10169</v>
      </c>
      <c r="E98" s="107">
        <f t="shared" si="0"/>
        <v>61014</v>
      </c>
      <c r="F98" s="114"/>
      <c r="G98" s="129" t="s">
        <v>1405</v>
      </c>
      <c r="H98" s="159">
        <v>41091</v>
      </c>
      <c r="I98" s="181" t="s">
        <v>570</v>
      </c>
      <c r="J98" s="23">
        <v>10026</v>
      </c>
      <c r="K98" s="23" t="s">
        <v>1184</v>
      </c>
      <c r="L98" s="160">
        <v>41271</v>
      </c>
      <c r="M98" s="116"/>
      <c r="N98" s="116"/>
      <c r="O98" s="116"/>
      <c r="P98" s="114"/>
    </row>
    <row r="99" spans="1:16" s="1" customFormat="1" ht="32.25">
      <c r="A99" s="87" t="s">
        <v>1151</v>
      </c>
      <c r="B99" s="154" t="s">
        <v>1401</v>
      </c>
      <c r="C99" s="156">
        <v>2</v>
      </c>
      <c r="D99" s="169">
        <v>16577</v>
      </c>
      <c r="E99" s="107">
        <f t="shared" si="0"/>
        <v>33154</v>
      </c>
      <c r="F99" s="3"/>
      <c r="G99" s="129" t="s">
        <v>1405</v>
      </c>
      <c r="H99" s="159">
        <v>41091</v>
      </c>
      <c r="I99" s="181" t="s">
        <v>570</v>
      </c>
      <c r="J99" s="23">
        <v>10026</v>
      </c>
      <c r="K99" s="23" t="s">
        <v>1184</v>
      </c>
      <c r="L99" s="160">
        <v>41271</v>
      </c>
      <c r="M99" s="90"/>
      <c r="N99" s="90"/>
      <c r="O99" s="90"/>
      <c r="P99" s="3"/>
    </row>
    <row r="100" spans="1:16" s="1" customFormat="1" ht="32.25">
      <c r="A100" s="87" t="s">
        <v>1152</v>
      </c>
      <c r="B100" s="154" t="s">
        <v>1453</v>
      </c>
      <c r="C100" s="156">
        <v>1</v>
      </c>
      <c r="D100" s="169">
        <v>2900</v>
      </c>
      <c r="E100" s="107">
        <f t="shared" si="0"/>
        <v>2900</v>
      </c>
      <c r="F100" s="22"/>
      <c r="G100" s="129" t="s">
        <v>1405</v>
      </c>
      <c r="H100" s="159">
        <v>41091</v>
      </c>
      <c r="I100" s="181" t="s">
        <v>570</v>
      </c>
      <c r="J100" s="23">
        <v>10026</v>
      </c>
      <c r="K100" s="23" t="s">
        <v>1184</v>
      </c>
      <c r="L100" s="160">
        <v>41271</v>
      </c>
      <c r="M100" s="90"/>
      <c r="N100" s="90"/>
      <c r="O100" s="90"/>
      <c r="P100" s="3"/>
    </row>
    <row r="101" spans="1:16" s="1" customFormat="1" ht="32.25">
      <c r="A101" s="87" t="s">
        <v>1153</v>
      </c>
      <c r="B101" s="154" t="s">
        <v>1414</v>
      </c>
      <c r="C101" s="156">
        <v>2</v>
      </c>
      <c r="D101" s="169">
        <v>41543</v>
      </c>
      <c r="E101" s="107">
        <f t="shared" si="0"/>
        <v>83086</v>
      </c>
      <c r="F101" s="22"/>
      <c r="G101" s="129" t="s">
        <v>1405</v>
      </c>
      <c r="H101" s="159">
        <v>41091</v>
      </c>
      <c r="I101" s="181" t="s">
        <v>570</v>
      </c>
      <c r="J101" s="23">
        <v>10026</v>
      </c>
      <c r="K101" s="23" t="s">
        <v>1184</v>
      </c>
      <c r="L101" s="160">
        <v>41271</v>
      </c>
      <c r="M101" s="90"/>
      <c r="N101" s="90"/>
      <c r="O101" s="90"/>
      <c r="P101" s="3"/>
    </row>
    <row r="102" spans="1:16" s="1" customFormat="1" ht="32.25">
      <c r="A102" s="87" t="s">
        <v>1154</v>
      </c>
      <c r="B102" s="154" t="s">
        <v>1402</v>
      </c>
      <c r="C102" s="156">
        <v>3</v>
      </c>
      <c r="D102" s="169">
        <v>684.5</v>
      </c>
      <c r="E102" s="107">
        <f t="shared" si="0"/>
        <v>2053.5</v>
      </c>
      <c r="F102" s="22"/>
      <c r="G102" s="129" t="s">
        <v>1405</v>
      </c>
      <c r="H102" s="159">
        <v>41091</v>
      </c>
      <c r="I102" s="181" t="s">
        <v>570</v>
      </c>
      <c r="J102" s="23">
        <v>10026</v>
      </c>
      <c r="K102" s="23" t="s">
        <v>1184</v>
      </c>
      <c r="L102" s="160">
        <v>41271</v>
      </c>
      <c r="M102" s="90"/>
      <c r="N102" s="90"/>
      <c r="O102" s="90"/>
      <c r="P102" s="3"/>
    </row>
    <row r="103" spans="1:16" s="1" customFormat="1" ht="32.25">
      <c r="A103" s="87" t="s">
        <v>1155</v>
      </c>
      <c r="B103" s="154" t="s">
        <v>1403</v>
      </c>
      <c r="C103" s="156">
        <v>2</v>
      </c>
      <c r="D103" s="169">
        <v>19750.75</v>
      </c>
      <c r="E103" s="107">
        <f t="shared" si="0"/>
        <v>39501.5</v>
      </c>
      <c r="F103" s="22"/>
      <c r="G103" s="129" t="s">
        <v>1405</v>
      </c>
      <c r="H103" s="159">
        <v>41091</v>
      </c>
      <c r="I103" s="181" t="s">
        <v>570</v>
      </c>
      <c r="J103" s="23">
        <v>10026</v>
      </c>
      <c r="K103" s="23" t="s">
        <v>1184</v>
      </c>
      <c r="L103" s="160">
        <v>41271</v>
      </c>
      <c r="M103" s="90"/>
      <c r="N103" s="90"/>
      <c r="O103" s="90"/>
      <c r="P103" s="3"/>
    </row>
    <row r="104" spans="1:16" s="1" customFormat="1" ht="32.25">
      <c r="A104" s="87" t="s">
        <v>1156</v>
      </c>
      <c r="B104" s="154" t="s">
        <v>1404</v>
      </c>
      <c r="C104" s="156">
        <v>2</v>
      </c>
      <c r="D104" s="169">
        <v>1294.24</v>
      </c>
      <c r="E104" s="107">
        <f t="shared" si="0"/>
        <v>2588.48</v>
      </c>
      <c r="F104" s="22"/>
      <c r="G104" s="129" t="s">
        <v>1405</v>
      </c>
      <c r="H104" s="159">
        <v>41091</v>
      </c>
      <c r="I104" s="181" t="s">
        <v>570</v>
      </c>
      <c r="J104" s="23">
        <v>10026</v>
      </c>
      <c r="K104" s="23" t="s">
        <v>1184</v>
      </c>
      <c r="L104" s="160">
        <v>41271</v>
      </c>
      <c r="M104" s="90"/>
      <c r="N104" s="90"/>
      <c r="O104" s="90"/>
      <c r="P104" s="3"/>
    </row>
    <row r="105" spans="1:16" s="1" customFormat="1" ht="32.25">
      <c r="A105" s="87" t="s">
        <v>1157</v>
      </c>
      <c r="B105" s="154" t="s">
        <v>1416</v>
      </c>
      <c r="C105" s="156">
        <v>1</v>
      </c>
      <c r="D105" s="169">
        <v>13347</v>
      </c>
      <c r="E105" s="107">
        <f t="shared" si="0"/>
        <v>13347</v>
      </c>
      <c r="F105" s="22"/>
      <c r="G105" s="129" t="s">
        <v>1405</v>
      </c>
      <c r="H105" s="159">
        <v>41091</v>
      </c>
      <c r="I105" s="181" t="s">
        <v>570</v>
      </c>
      <c r="J105" s="23">
        <v>10026</v>
      </c>
      <c r="K105" s="23" t="s">
        <v>1184</v>
      </c>
      <c r="L105" s="160">
        <v>41271</v>
      </c>
      <c r="M105" s="90"/>
      <c r="N105" s="90"/>
      <c r="O105" s="90"/>
      <c r="P105" s="3"/>
    </row>
    <row r="106" spans="1:16" s="1" customFormat="1" ht="32.25">
      <c r="A106" s="87" t="s">
        <v>1158</v>
      </c>
      <c r="B106" s="154" t="s">
        <v>1418</v>
      </c>
      <c r="C106" s="156">
        <v>1</v>
      </c>
      <c r="D106" s="169">
        <v>16125</v>
      </c>
      <c r="E106" s="107">
        <f t="shared" si="0"/>
        <v>16125</v>
      </c>
      <c r="F106" s="96"/>
      <c r="G106" s="129" t="s">
        <v>1405</v>
      </c>
      <c r="H106" s="159">
        <v>41091</v>
      </c>
      <c r="I106" s="181" t="s">
        <v>570</v>
      </c>
      <c r="J106" s="23">
        <v>10026</v>
      </c>
      <c r="K106" s="23" t="s">
        <v>1184</v>
      </c>
      <c r="L106" s="160">
        <v>41271</v>
      </c>
      <c r="M106" s="90"/>
      <c r="N106" s="90"/>
      <c r="O106" s="90"/>
      <c r="P106" s="3"/>
    </row>
    <row r="107" spans="1:16" s="1" customFormat="1" ht="32.25">
      <c r="A107" s="87" t="s">
        <v>1159</v>
      </c>
      <c r="B107" s="154" t="s">
        <v>1419</v>
      </c>
      <c r="C107" s="156">
        <v>1</v>
      </c>
      <c r="D107" s="169">
        <v>6555</v>
      </c>
      <c r="E107" s="107">
        <f t="shared" si="0"/>
        <v>6555</v>
      </c>
      <c r="F107" s="22"/>
      <c r="G107" s="129" t="s">
        <v>1405</v>
      </c>
      <c r="H107" s="159">
        <v>41091</v>
      </c>
      <c r="I107" s="181" t="s">
        <v>570</v>
      </c>
      <c r="J107" s="23">
        <v>10026</v>
      </c>
      <c r="K107" s="23" t="s">
        <v>1184</v>
      </c>
      <c r="L107" s="160">
        <v>41271</v>
      </c>
      <c r="M107" s="90"/>
      <c r="N107" s="90"/>
      <c r="O107" s="90"/>
      <c r="P107" s="3"/>
    </row>
    <row r="108" spans="1:16" s="1" customFormat="1" ht="32.25">
      <c r="A108" s="87" t="s">
        <v>1160</v>
      </c>
      <c r="B108" s="154" t="s">
        <v>1454</v>
      </c>
      <c r="C108" s="156">
        <v>2</v>
      </c>
      <c r="D108" s="169">
        <v>2942</v>
      </c>
      <c r="E108" s="107">
        <f t="shared" si="0"/>
        <v>5884</v>
      </c>
      <c r="F108" s="96"/>
      <c r="G108" s="129" t="s">
        <v>1405</v>
      </c>
      <c r="H108" s="159">
        <v>41091</v>
      </c>
      <c r="I108" s="181" t="s">
        <v>570</v>
      </c>
      <c r="J108" s="23">
        <v>10026</v>
      </c>
      <c r="K108" s="23" t="s">
        <v>1184</v>
      </c>
      <c r="L108" s="160">
        <v>41271</v>
      </c>
      <c r="M108" s="90"/>
      <c r="N108" s="90"/>
      <c r="O108" s="90"/>
      <c r="P108" s="3"/>
    </row>
    <row r="109" spans="1:16" s="1" customFormat="1" ht="32.25">
      <c r="A109" s="87" t="s">
        <v>1161</v>
      </c>
      <c r="B109" s="154" t="s">
        <v>1455</v>
      </c>
      <c r="C109" s="156">
        <v>1</v>
      </c>
      <c r="D109" s="169">
        <v>13975</v>
      </c>
      <c r="E109" s="107">
        <f t="shared" si="0"/>
        <v>13975</v>
      </c>
      <c r="F109" s="96"/>
      <c r="G109" s="129" t="s">
        <v>1405</v>
      </c>
      <c r="H109" s="159">
        <v>41091</v>
      </c>
      <c r="I109" s="181" t="s">
        <v>570</v>
      </c>
      <c r="J109" s="23">
        <v>10026</v>
      </c>
      <c r="K109" s="23" t="s">
        <v>1184</v>
      </c>
      <c r="L109" s="160">
        <v>41271</v>
      </c>
      <c r="M109" s="90"/>
      <c r="N109" s="90"/>
      <c r="O109" s="90"/>
      <c r="P109" s="3"/>
    </row>
    <row r="110" spans="1:16" s="1" customFormat="1" ht="32.25">
      <c r="A110" s="87" t="s">
        <v>1162</v>
      </c>
      <c r="B110" s="154" t="s">
        <v>1456</v>
      </c>
      <c r="C110" s="156">
        <v>2</v>
      </c>
      <c r="D110" s="169">
        <v>2033</v>
      </c>
      <c r="E110" s="107">
        <f t="shared" si="0"/>
        <v>4066</v>
      </c>
      <c r="F110" s="22"/>
      <c r="G110" s="129" t="s">
        <v>1405</v>
      </c>
      <c r="H110" s="159">
        <v>41091</v>
      </c>
      <c r="I110" s="181" t="s">
        <v>570</v>
      </c>
      <c r="J110" s="23">
        <v>10026</v>
      </c>
      <c r="K110" s="23" t="s">
        <v>1184</v>
      </c>
      <c r="L110" s="160">
        <v>41271</v>
      </c>
      <c r="M110" s="90"/>
      <c r="N110" s="90"/>
      <c r="O110" s="90"/>
      <c r="P110" s="3"/>
    </row>
    <row r="111" spans="1:16" s="1" customFormat="1" ht="32.25">
      <c r="A111" s="87" t="s">
        <v>1163</v>
      </c>
      <c r="B111" s="154" t="s">
        <v>1423</v>
      </c>
      <c r="C111" s="156">
        <v>2</v>
      </c>
      <c r="D111" s="169">
        <v>6303</v>
      </c>
      <c r="E111" s="107">
        <f t="shared" si="0"/>
        <v>12606</v>
      </c>
      <c r="F111" s="96"/>
      <c r="G111" s="129" t="s">
        <v>1405</v>
      </c>
      <c r="H111" s="159">
        <v>41091</v>
      </c>
      <c r="I111" s="181" t="s">
        <v>570</v>
      </c>
      <c r="J111" s="23">
        <v>10026</v>
      </c>
      <c r="K111" s="23" t="s">
        <v>1184</v>
      </c>
      <c r="L111" s="160">
        <v>41271</v>
      </c>
      <c r="M111" s="90"/>
      <c r="N111" s="90"/>
      <c r="O111" s="90"/>
      <c r="P111" s="3"/>
    </row>
    <row r="112" spans="1:16" s="1" customFormat="1" ht="32.25">
      <c r="A112" s="87" t="s">
        <v>1164</v>
      </c>
      <c r="B112" s="154" t="s">
        <v>1424</v>
      </c>
      <c r="C112" s="156">
        <v>3</v>
      </c>
      <c r="D112" s="169">
        <v>3891</v>
      </c>
      <c r="E112" s="107">
        <f t="shared" si="0"/>
        <v>11673</v>
      </c>
      <c r="F112" s="96"/>
      <c r="G112" s="129" t="s">
        <v>1405</v>
      </c>
      <c r="H112" s="159">
        <v>41091</v>
      </c>
      <c r="I112" s="181" t="s">
        <v>570</v>
      </c>
      <c r="J112" s="23">
        <v>10026</v>
      </c>
      <c r="K112" s="23" t="s">
        <v>1184</v>
      </c>
      <c r="L112" s="160">
        <v>41271</v>
      </c>
      <c r="M112" s="90"/>
      <c r="N112" s="90"/>
      <c r="O112" s="90"/>
      <c r="P112" s="3"/>
    </row>
    <row r="113" spans="1:16" s="1" customFormat="1" ht="32.25">
      <c r="A113" s="87" t="s">
        <v>1165</v>
      </c>
      <c r="B113" s="154" t="s">
        <v>1140</v>
      </c>
      <c r="C113" s="156">
        <v>1</v>
      </c>
      <c r="D113" s="170">
        <v>10489</v>
      </c>
      <c r="E113" s="107">
        <f t="shared" si="0"/>
        <v>10489</v>
      </c>
      <c r="F113" s="22"/>
      <c r="G113" s="129" t="s">
        <v>1405</v>
      </c>
      <c r="H113" s="159">
        <v>41091</v>
      </c>
      <c r="I113" s="181" t="s">
        <v>570</v>
      </c>
      <c r="J113" s="23">
        <v>10026</v>
      </c>
      <c r="K113" s="23" t="s">
        <v>1184</v>
      </c>
      <c r="L113" s="160">
        <v>41271</v>
      </c>
      <c r="M113" s="90"/>
      <c r="N113" s="90"/>
      <c r="O113" s="90"/>
      <c r="P113" s="3"/>
    </row>
    <row r="114" spans="1:16" s="1" customFormat="1" ht="32.25" customHeight="1">
      <c r="A114" s="87" t="s">
        <v>1166</v>
      </c>
      <c r="B114" s="171" t="s">
        <v>1141</v>
      </c>
      <c r="C114" s="164">
        <v>1</v>
      </c>
      <c r="D114" s="169">
        <v>2881</v>
      </c>
      <c r="E114" s="107">
        <f t="shared" si="0"/>
        <v>2881</v>
      </c>
      <c r="F114" s="3"/>
      <c r="G114" s="129" t="s">
        <v>1405</v>
      </c>
      <c r="H114" s="159">
        <v>41091</v>
      </c>
      <c r="I114" s="181" t="s">
        <v>570</v>
      </c>
      <c r="J114" s="23">
        <v>10026</v>
      </c>
      <c r="K114" s="23" t="s">
        <v>1184</v>
      </c>
      <c r="L114" s="160">
        <v>41271</v>
      </c>
      <c r="M114" s="92"/>
      <c r="N114" s="92"/>
      <c r="O114" s="92"/>
      <c r="P114" s="3"/>
    </row>
    <row r="115" spans="1:16" s="1" customFormat="1" ht="32.25">
      <c r="A115" s="87" t="s">
        <v>1492</v>
      </c>
      <c r="B115" s="154" t="s">
        <v>1167</v>
      </c>
      <c r="C115" s="156">
        <v>2</v>
      </c>
      <c r="D115" s="169">
        <v>829</v>
      </c>
      <c r="E115" s="3">
        <v>1658</v>
      </c>
      <c r="F115" s="3"/>
      <c r="G115" s="129" t="s">
        <v>1405</v>
      </c>
      <c r="H115" s="159">
        <v>41091</v>
      </c>
      <c r="I115" s="181" t="s">
        <v>570</v>
      </c>
      <c r="J115" s="84">
        <v>10012</v>
      </c>
      <c r="K115" s="23" t="s">
        <v>1491</v>
      </c>
      <c r="L115" s="160">
        <v>41271</v>
      </c>
      <c r="M115" s="140"/>
      <c r="N115" s="140"/>
      <c r="O115" s="140"/>
      <c r="P115" s="3"/>
    </row>
    <row r="116" spans="1:16" s="1" customFormat="1" ht="32.25">
      <c r="A116" s="87" t="s">
        <v>1493</v>
      </c>
      <c r="B116" s="154" t="s">
        <v>1448</v>
      </c>
      <c r="C116" s="156">
        <v>7</v>
      </c>
      <c r="D116" s="169">
        <v>1725</v>
      </c>
      <c r="E116" s="3">
        <v>12075</v>
      </c>
      <c r="F116" s="3"/>
      <c r="G116" s="129" t="s">
        <v>1405</v>
      </c>
      <c r="H116" s="159">
        <v>41091</v>
      </c>
      <c r="I116" s="181" t="s">
        <v>570</v>
      </c>
      <c r="J116" s="84">
        <v>10012</v>
      </c>
      <c r="K116" s="23" t="s">
        <v>1491</v>
      </c>
      <c r="L116" s="160">
        <v>41271</v>
      </c>
      <c r="M116" s="140"/>
      <c r="N116" s="140"/>
      <c r="O116" s="140"/>
      <c r="P116" s="3"/>
    </row>
    <row r="117" spans="1:16" s="1" customFormat="1" ht="32.25">
      <c r="A117" s="87" t="s">
        <v>1494</v>
      </c>
      <c r="B117" s="154" t="s">
        <v>1397</v>
      </c>
      <c r="C117" s="156">
        <v>2</v>
      </c>
      <c r="D117" s="169">
        <v>209</v>
      </c>
      <c r="E117" s="3">
        <v>418</v>
      </c>
      <c r="F117" s="3"/>
      <c r="G117" s="129" t="s">
        <v>1405</v>
      </c>
      <c r="H117" s="159">
        <v>41091</v>
      </c>
      <c r="I117" s="181" t="s">
        <v>570</v>
      </c>
      <c r="J117" s="84">
        <v>10012</v>
      </c>
      <c r="K117" s="23" t="s">
        <v>1491</v>
      </c>
      <c r="L117" s="160">
        <v>41271</v>
      </c>
      <c r="M117" s="140"/>
      <c r="N117" s="140"/>
      <c r="O117" s="140"/>
      <c r="P117" s="3"/>
    </row>
    <row r="118" spans="1:16" s="1" customFormat="1" ht="32.25">
      <c r="A118" s="87" t="s">
        <v>1495</v>
      </c>
      <c r="B118" s="154" t="s">
        <v>1449</v>
      </c>
      <c r="C118" s="156">
        <v>1</v>
      </c>
      <c r="D118" s="169">
        <v>398</v>
      </c>
      <c r="E118" s="3">
        <v>398</v>
      </c>
      <c r="F118" s="3"/>
      <c r="G118" s="129" t="s">
        <v>1405</v>
      </c>
      <c r="H118" s="159">
        <v>41091</v>
      </c>
      <c r="I118" s="181" t="s">
        <v>570</v>
      </c>
      <c r="J118" s="84">
        <v>10012</v>
      </c>
      <c r="K118" s="23" t="s">
        <v>1491</v>
      </c>
      <c r="L118" s="160">
        <v>41271</v>
      </c>
      <c r="M118" s="140"/>
      <c r="N118" s="140"/>
      <c r="O118" s="140"/>
      <c r="P118" s="3"/>
    </row>
    <row r="119" spans="1:16" s="1" customFormat="1" ht="32.25">
      <c r="A119" s="87" t="s">
        <v>1496</v>
      </c>
      <c r="B119" s="154" t="s">
        <v>1450</v>
      </c>
      <c r="C119" s="156">
        <v>1</v>
      </c>
      <c r="D119" s="169">
        <v>1756</v>
      </c>
      <c r="E119" s="3">
        <v>1756</v>
      </c>
      <c r="F119" s="3"/>
      <c r="G119" s="129" t="s">
        <v>1405</v>
      </c>
      <c r="H119" s="159">
        <v>41091</v>
      </c>
      <c r="I119" s="181" t="s">
        <v>570</v>
      </c>
      <c r="J119" s="84">
        <v>10012</v>
      </c>
      <c r="K119" s="23" t="s">
        <v>1491</v>
      </c>
      <c r="L119" s="160">
        <v>41271</v>
      </c>
      <c r="M119" s="140"/>
      <c r="N119" s="140"/>
      <c r="O119" s="140"/>
      <c r="P119" s="3"/>
    </row>
    <row r="120" spans="1:16" s="141" customFormat="1" ht="31.5">
      <c r="A120" s="87" t="s">
        <v>1497</v>
      </c>
      <c r="B120" s="154" t="s">
        <v>1398</v>
      </c>
      <c r="C120" s="156">
        <v>2</v>
      </c>
      <c r="D120" s="169">
        <v>114</v>
      </c>
      <c r="E120" s="84">
        <v>228</v>
      </c>
      <c r="F120" s="84"/>
      <c r="G120" s="129" t="s">
        <v>1405</v>
      </c>
      <c r="H120" s="159">
        <v>41091</v>
      </c>
      <c r="I120" s="181" t="s">
        <v>570</v>
      </c>
      <c r="J120" s="84">
        <v>10012</v>
      </c>
      <c r="K120" s="23" t="s">
        <v>1491</v>
      </c>
      <c r="L120" s="160">
        <v>41271</v>
      </c>
      <c r="M120" s="23"/>
      <c r="N120" s="23"/>
      <c r="O120" s="23"/>
      <c r="P120" s="84"/>
    </row>
    <row r="121" spans="1:16" s="141" customFormat="1" ht="31.5">
      <c r="A121" s="87" t="s">
        <v>1321</v>
      </c>
      <c r="B121" s="154" t="s">
        <v>1451</v>
      </c>
      <c r="C121" s="156">
        <v>2</v>
      </c>
      <c r="D121" s="169">
        <v>1866</v>
      </c>
      <c r="E121" s="84">
        <v>3732</v>
      </c>
      <c r="F121" s="84"/>
      <c r="G121" s="129" t="s">
        <v>1405</v>
      </c>
      <c r="H121" s="159">
        <v>41091</v>
      </c>
      <c r="I121" s="181" t="s">
        <v>570</v>
      </c>
      <c r="J121" s="84">
        <v>10012</v>
      </c>
      <c r="K121" s="23" t="s">
        <v>1491</v>
      </c>
      <c r="L121" s="160">
        <v>41271</v>
      </c>
      <c r="M121" s="23"/>
      <c r="N121" s="23"/>
      <c r="O121" s="23"/>
      <c r="P121" s="84"/>
    </row>
    <row r="122" spans="1:16" s="25" customFormat="1" ht="31.5">
      <c r="A122" s="87" t="s">
        <v>1322</v>
      </c>
      <c r="B122" s="154" t="s">
        <v>1399</v>
      </c>
      <c r="C122" s="156">
        <v>2</v>
      </c>
      <c r="D122" s="172">
        <v>4933</v>
      </c>
      <c r="E122" s="24">
        <v>9866</v>
      </c>
      <c r="F122" s="24"/>
      <c r="G122" s="129" t="s">
        <v>1405</v>
      </c>
      <c r="H122" s="159">
        <v>41091</v>
      </c>
      <c r="I122" s="181" t="s">
        <v>570</v>
      </c>
      <c r="J122" s="84">
        <v>10012</v>
      </c>
      <c r="K122" s="23" t="s">
        <v>1491</v>
      </c>
      <c r="L122" s="160">
        <v>41271</v>
      </c>
      <c r="M122" s="24"/>
      <c r="N122" s="24"/>
      <c r="O122" s="24"/>
      <c r="P122" s="24"/>
    </row>
    <row r="123" spans="1:16" s="25" customFormat="1" ht="31.5">
      <c r="A123" s="87" t="s">
        <v>1323</v>
      </c>
      <c r="B123" s="154" t="s">
        <v>1452</v>
      </c>
      <c r="C123" s="156">
        <v>8</v>
      </c>
      <c r="D123" s="172">
        <v>229</v>
      </c>
      <c r="E123" s="24">
        <v>1832</v>
      </c>
      <c r="F123" s="24"/>
      <c r="G123" s="129" t="s">
        <v>1405</v>
      </c>
      <c r="H123" s="159">
        <v>41091</v>
      </c>
      <c r="I123" s="181" t="s">
        <v>570</v>
      </c>
      <c r="J123" s="84">
        <v>10012</v>
      </c>
      <c r="K123" s="23" t="s">
        <v>1491</v>
      </c>
      <c r="L123" s="160">
        <v>41271</v>
      </c>
      <c r="M123" s="24"/>
      <c r="N123" s="24"/>
      <c r="O123" s="24"/>
      <c r="P123" s="24"/>
    </row>
    <row r="124" spans="1:16" s="25" customFormat="1" ht="31.5">
      <c r="A124" s="87" t="s">
        <v>1324</v>
      </c>
      <c r="B124" s="154" t="s">
        <v>1400</v>
      </c>
      <c r="C124" s="156">
        <v>8</v>
      </c>
      <c r="D124" s="172">
        <v>21401</v>
      </c>
      <c r="E124" s="24">
        <v>171208</v>
      </c>
      <c r="F124" s="24"/>
      <c r="G124" s="129" t="s">
        <v>1405</v>
      </c>
      <c r="H124" s="159">
        <v>41091</v>
      </c>
      <c r="I124" s="181" t="s">
        <v>570</v>
      </c>
      <c r="J124" s="84">
        <v>10012</v>
      </c>
      <c r="K124" s="23" t="s">
        <v>1491</v>
      </c>
      <c r="L124" s="160">
        <v>41271</v>
      </c>
      <c r="M124" s="24"/>
      <c r="N124" s="24"/>
      <c r="O124" s="24"/>
      <c r="P124" s="24"/>
    </row>
    <row r="125" spans="1:16" ht="32.25">
      <c r="A125" s="87" t="s">
        <v>1325</v>
      </c>
      <c r="B125" s="154" t="s">
        <v>1401</v>
      </c>
      <c r="C125" s="156">
        <v>1</v>
      </c>
      <c r="D125" s="16">
        <v>16577</v>
      </c>
      <c r="E125" s="2">
        <v>16577</v>
      </c>
      <c r="F125" s="2"/>
      <c r="G125" s="129" t="s">
        <v>1405</v>
      </c>
      <c r="H125" s="159">
        <v>41091</v>
      </c>
      <c r="I125" s="181" t="s">
        <v>570</v>
      </c>
      <c r="J125" s="84">
        <v>10012</v>
      </c>
      <c r="K125" s="23" t="s">
        <v>1491</v>
      </c>
      <c r="L125" s="160">
        <v>41271</v>
      </c>
      <c r="M125" s="2"/>
      <c r="N125" s="2"/>
      <c r="O125" s="2"/>
      <c r="P125" s="2"/>
    </row>
    <row r="126" spans="1:16" s="27" customFormat="1" ht="32.25">
      <c r="A126" s="87" t="s">
        <v>1326</v>
      </c>
      <c r="B126" s="154" t="s">
        <v>1401</v>
      </c>
      <c r="C126" s="156">
        <v>1</v>
      </c>
      <c r="D126" s="17">
        <v>20815</v>
      </c>
      <c r="E126" s="2">
        <v>20815</v>
      </c>
      <c r="F126" s="2"/>
      <c r="G126" s="129" t="s">
        <v>1405</v>
      </c>
      <c r="H126" s="159">
        <v>41091</v>
      </c>
      <c r="I126" s="181" t="s">
        <v>570</v>
      </c>
      <c r="J126" s="84">
        <v>10012</v>
      </c>
      <c r="K126" s="23" t="s">
        <v>1491</v>
      </c>
      <c r="L126" s="160">
        <v>41271</v>
      </c>
      <c r="M126" s="2"/>
      <c r="N126" s="2"/>
      <c r="O126" s="2"/>
      <c r="P126" s="2"/>
    </row>
    <row r="127" spans="1:16" s="27" customFormat="1" ht="32.25">
      <c r="A127" s="87" t="s">
        <v>1327</v>
      </c>
      <c r="B127" s="154" t="s">
        <v>1414</v>
      </c>
      <c r="C127" s="156">
        <v>3</v>
      </c>
      <c r="D127" s="16">
        <v>41543</v>
      </c>
      <c r="E127" s="2">
        <v>124629</v>
      </c>
      <c r="F127" s="2"/>
      <c r="G127" s="129" t="s">
        <v>1405</v>
      </c>
      <c r="H127" s="159">
        <v>41091</v>
      </c>
      <c r="I127" s="181" t="s">
        <v>570</v>
      </c>
      <c r="J127" s="84">
        <v>10012</v>
      </c>
      <c r="K127" s="23" t="s">
        <v>1491</v>
      </c>
      <c r="L127" s="160">
        <v>41271</v>
      </c>
      <c r="M127" s="2"/>
      <c r="N127" s="2"/>
      <c r="O127" s="2"/>
      <c r="P127" s="2"/>
    </row>
    <row r="128" spans="1:16" ht="32.25">
      <c r="A128" s="87" t="s">
        <v>1328</v>
      </c>
      <c r="B128" s="154" t="s">
        <v>1402</v>
      </c>
      <c r="C128" s="156">
        <v>10</v>
      </c>
      <c r="D128" s="16">
        <v>684.5</v>
      </c>
      <c r="E128" s="2">
        <v>6845</v>
      </c>
      <c r="F128" s="2"/>
      <c r="G128" s="129" t="s">
        <v>1405</v>
      </c>
      <c r="H128" s="159">
        <v>41091</v>
      </c>
      <c r="I128" s="181" t="s">
        <v>570</v>
      </c>
      <c r="J128" s="84">
        <v>10012</v>
      </c>
      <c r="K128" s="23" t="s">
        <v>1491</v>
      </c>
      <c r="L128" s="160">
        <v>41271</v>
      </c>
      <c r="M128" s="2"/>
      <c r="N128" s="2"/>
      <c r="O128" s="2"/>
      <c r="P128" s="2"/>
    </row>
    <row r="129" spans="1:16" ht="32.25">
      <c r="A129" s="87" t="s">
        <v>1329</v>
      </c>
      <c r="B129" s="154" t="s">
        <v>1416</v>
      </c>
      <c r="C129" s="156">
        <v>1</v>
      </c>
      <c r="D129" s="16">
        <v>13347</v>
      </c>
      <c r="E129" s="2">
        <v>13347</v>
      </c>
      <c r="F129" s="2"/>
      <c r="G129" s="129" t="s">
        <v>1405</v>
      </c>
      <c r="H129" s="159">
        <v>41091</v>
      </c>
      <c r="I129" s="181" t="s">
        <v>570</v>
      </c>
      <c r="J129" s="84">
        <v>10012</v>
      </c>
      <c r="K129" s="23" t="s">
        <v>1491</v>
      </c>
      <c r="L129" s="160">
        <v>41271</v>
      </c>
      <c r="M129" s="2"/>
      <c r="N129" s="2"/>
      <c r="O129" s="2"/>
      <c r="P129" s="2"/>
    </row>
    <row r="130" spans="1:16" ht="32.25">
      <c r="A130" s="87" t="s">
        <v>1457</v>
      </c>
      <c r="B130" s="154" t="s">
        <v>1418</v>
      </c>
      <c r="C130" s="156">
        <v>1</v>
      </c>
      <c r="D130" s="16">
        <v>15150</v>
      </c>
      <c r="E130" s="2">
        <v>15150</v>
      </c>
      <c r="F130" s="2"/>
      <c r="G130" s="129" t="s">
        <v>1405</v>
      </c>
      <c r="H130" s="159">
        <v>41091</v>
      </c>
      <c r="I130" s="181" t="s">
        <v>570</v>
      </c>
      <c r="J130" s="84">
        <v>10012</v>
      </c>
      <c r="K130" s="23" t="s">
        <v>1491</v>
      </c>
      <c r="L130" s="160">
        <v>41271</v>
      </c>
      <c r="M130" s="2"/>
      <c r="N130" s="2"/>
      <c r="O130" s="2"/>
      <c r="P130" s="2"/>
    </row>
    <row r="131" spans="1:16" ht="32.25">
      <c r="A131" s="87" t="s">
        <v>1458</v>
      </c>
      <c r="B131" s="154" t="s">
        <v>1483</v>
      </c>
      <c r="C131" s="156">
        <v>1</v>
      </c>
      <c r="D131" s="16">
        <v>31759</v>
      </c>
      <c r="E131" s="2">
        <v>31759</v>
      </c>
      <c r="F131" s="2"/>
      <c r="G131" s="129" t="s">
        <v>1405</v>
      </c>
      <c r="H131" s="159">
        <v>41091</v>
      </c>
      <c r="I131" s="181" t="s">
        <v>570</v>
      </c>
      <c r="J131" s="84">
        <v>10012</v>
      </c>
      <c r="K131" s="23" t="s">
        <v>1491</v>
      </c>
      <c r="L131" s="160">
        <v>41271</v>
      </c>
      <c r="M131" s="2"/>
      <c r="N131" s="2"/>
      <c r="O131" s="2"/>
      <c r="P131" s="2"/>
    </row>
    <row r="132" spans="1:16" ht="32.25">
      <c r="A132" s="87" t="s">
        <v>1459</v>
      </c>
      <c r="B132" s="154" t="s">
        <v>1455</v>
      </c>
      <c r="C132" s="156">
        <v>1</v>
      </c>
      <c r="D132" s="16">
        <v>20304</v>
      </c>
      <c r="E132" s="2">
        <v>20304</v>
      </c>
      <c r="F132" s="2"/>
      <c r="G132" s="129" t="s">
        <v>1405</v>
      </c>
      <c r="H132" s="159">
        <v>41091</v>
      </c>
      <c r="I132" s="181" t="s">
        <v>570</v>
      </c>
      <c r="J132" s="84">
        <v>10012</v>
      </c>
      <c r="K132" s="23" t="s">
        <v>1491</v>
      </c>
      <c r="L132" s="160">
        <v>41271</v>
      </c>
      <c r="M132" s="2"/>
      <c r="N132" s="2"/>
      <c r="O132" s="2"/>
      <c r="P132" s="2"/>
    </row>
    <row r="133" spans="1:16" ht="32.25">
      <c r="A133" s="87" t="s">
        <v>1460</v>
      </c>
      <c r="B133" s="154" t="s">
        <v>1420</v>
      </c>
      <c r="C133" s="156">
        <v>1</v>
      </c>
      <c r="D133" s="16">
        <v>27375</v>
      </c>
      <c r="E133" s="2">
        <v>27375</v>
      </c>
      <c r="F133" s="2"/>
      <c r="G133" s="129" t="s">
        <v>1405</v>
      </c>
      <c r="H133" s="159">
        <v>41091</v>
      </c>
      <c r="I133" s="181" t="s">
        <v>570</v>
      </c>
      <c r="J133" s="84">
        <v>10012</v>
      </c>
      <c r="K133" s="23" t="s">
        <v>1491</v>
      </c>
      <c r="L133" s="160">
        <v>41271</v>
      </c>
      <c r="M133" s="2"/>
      <c r="N133" s="2"/>
      <c r="O133" s="2"/>
      <c r="P133" s="2"/>
    </row>
    <row r="134" spans="1:16" ht="32.25">
      <c r="A134" s="87" t="s">
        <v>1461</v>
      </c>
      <c r="B134" s="154" t="s">
        <v>1422</v>
      </c>
      <c r="C134" s="156">
        <v>2</v>
      </c>
      <c r="D134" s="16">
        <v>35118</v>
      </c>
      <c r="E134" s="2">
        <v>70236</v>
      </c>
      <c r="F134" s="2"/>
      <c r="G134" s="129" t="s">
        <v>1405</v>
      </c>
      <c r="H134" s="159">
        <v>41091</v>
      </c>
      <c r="I134" s="181" t="s">
        <v>570</v>
      </c>
      <c r="J134" s="84">
        <v>10012</v>
      </c>
      <c r="K134" s="23" t="s">
        <v>1491</v>
      </c>
      <c r="L134" s="160">
        <v>41271</v>
      </c>
      <c r="M134" s="2"/>
      <c r="N134" s="2"/>
      <c r="O134" s="2"/>
      <c r="P134" s="2"/>
    </row>
    <row r="135" spans="1:16" ht="32.25">
      <c r="A135" s="87" t="s">
        <v>1462</v>
      </c>
      <c r="B135" s="154" t="s">
        <v>1456</v>
      </c>
      <c r="C135" s="156">
        <v>3</v>
      </c>
      <c r="D135" s="16">
        <v>4039</v>
      </c>
      <c r="E135" s="2">
        <v>12117</v>
      </c>
      <c r="F135" s="2"/>
      <c r="G135" s="129" t="s">
        <v>1405</v>
      </c>
      <c r="H135" s="159">
        <v>41091</v>
      </c>
      <c r="I135" s="181" t="s">
        <v>570</v>
      </c>
      <c r="J135" s="84">
        <v>10012</v>
      </c>
      <c r="K135" s="23" t="s">
        <v>1491</v>
      </c>
      <c r="L135" s="160">
        <v>41271</v>
      </c>
      <c r="M135" s="2"/>
      <c r="N135" s="2"/>
      <c r="O135" s="2"/>
      <c r="P135" s="2"/>
    </row>
    <row r="136" spans="1:16" ht="32.25">
      <c r="A136" s="87" t="s">
        <v>1463</v>
      </c>
      <c r="B136" s="154" t="s">
        <v>1423</v>
      </c>
      <c r="C136" s="156">
        <v>2</v>
      </c>
      <c r="D136" s="16">
        <v>6303</v>
      </c>
      <c r="E136" s="2">
        <v>12606</v>
      </c>
      <c r="F136" s="2"/>
      <c r="G136" s="129" t="s">
        <v>1405</v>
      </c>
      <c r="H136" s="159">
        <v>41091</v>
      </c>
      <c r="I136" s="181" t="s">
        <v>570</v>
      </c>
      <c r="J136" s="84">
        <v>10012</v>
      </c>
      <c r="K136" s="23" t="s">
        <v>1491</v>
      </c>
      <c r="L136" s="160">
        <v>41271</v>
      </c>
      <c r="M136" s="2"/>
      <c r="N136" s="2"/>
      <c r="O136" s="2"/>
      <c r="P136" s="2"/>
    </row>
    <row r="137" spans="1:16" ht="32.25">
      <c r="A137" s="87" t="s">
        <v>1464</v>
      </c>
      <c r="B137" s="171" t="s">
        <v>1485</v>
      </c>
      <c r="C137" s="164">
        <v>5</v>
      </c>
      <c r="D137" s="16">
        <v>3891</v>
      </c>
      <c r="E137" s="2">
        <v>19455</v>
      </c>
      <c r="F137" s="2"/>
      <c r="G137" s="129" t="s">
        <v>1405</v>
      </c>
      <c r="H137" s="159">
        <v>41091</v>
      </c>
      <c r="I137" s="181" t="s">
        <v>570</v>
      </c>
      <c r="J137" s="84">
        <v>10012</v>
      </c>
      <c r="K137" s="23" t="s">
        <v>1491</v>
      </c>
      <c r="L137" s="160">
        <v>41271</v>
      </c>
      <c r="M137" s="2"/>
      <c r="N137" s="2"/>
      <c r="O137" s="2"/>
      <c r="P137" s="2"/>
    </row>
    <row r="138" spans="1:16" ht="32.25">
      <c r="A138" s="87" t="s">
        <v>540</v>
      </c>
      <c r="B138" s="154" t="s">
        <v>1448</v>
      </c>
      <c r="C138" s="156">
        <v>3</v>
      </c>
      <c r="D138" s="16">
        <v>1725</v>
      </c>
      <c r="E138" s="2">
        <f t="shared" si="0"/>
        <v>5175</v>
      </c>
      <c r="F138" s="2"/>
      <c r="G138" s="129" t="s">
        <v>1405</v>
      </c>
      <c r="H138" s="159">
        <v>41091</v>
      </c>
      <c r="I138" s="181" t="s">
        <v>570</v>
      </c>
      <c r="J138" s="84">
        <v>10031</v>
      </c>
      <c r="K138" s="23" t="s">
        <v>537</v>
      </c>
      <c r="L138" s="160">
        <v>41271</v>
      </c>
      <c r="M138" s="2"/>
      <c r="N138" s="2"/>
      <c r="O138" s="2"/>
      <c r="P138" s="2"/>
    </row>
    <row r="139" spans="1:16" ht="32.25">
      <c r="A139" s="87" t="s">
        <v>541</v>
      </c>
      <c r="B139" s="154" t="s">
        <v>1397</v>
      </c>
      <c r="C139" s="156">
        <v>8</v>
      </c>
      <c r="D139" s="16">
        <v>209</v>
      </c>
      <c r="E139" s="2">
        <f t="shared" si="0"/>
        <v>1672</v>
      </c>
      <c r="F139" s="2"/>
      <c r="G139" s="129" t="s">
        <v>1405</v>
      </c>
      <c r="H139" s="159">
        <v>41091</v>
      </c>
      <c r="I139" s="181" t="s">
        <v>570</v>
      </c>
      <c r="J139" s="84">
        <v>10031</v>
      </c>
      <c r="K139" s="23" t="s">
        <v>537</v>
      </c>
      <c r="L139" s="160">
        <v>41271</v>
      </c>
      <c r="M139" s="2"/>
      <c r="N139" s="2"/>
      <c r="O139" s="2"/>
      <c r="P139" s="2"/>
    </row>
    <row r="140" spans="1:16" ht="32.25">
      <c r="A140" s="87" t="s">
        <v>542</v>
      </c>
      <c r="B140" s="154" t="s">
        <v>1449</v>
      </c>
      <c r="C140" s="156">
        <v>4</v>
      </c>
      <c r="D140" s="16">
        <v>343</v>
      </c>
      <c r="E140" s="2">
        <f t="shared" si="0"/>
        <v>1372</v>
      </c>
      <c r="F140" s="2"/>
      <c r="G140" s="129" t="s">
        <v>1405</v>
      </c>
      <c r="H140" s="159">
        <v>41091</v>
      </c>
      <c r="I140" s="181" t="s">
        <v>570</v>
      </c>
      <c r="J140" s="84">
        <v>10031</v>
      </c>
      <c r="K140" s="23" t="s">
        <v>537</v>
      </c>
      <c r="L140" s="160">
        <v>41271</v>
      </c>
      <c r="M140" s="2"/>
      <c r="N140" s="2"/>
      <c r="O140" s="2"/>
      <c r="P140" s="2"/>
    </row>
    <row r="141" spans="1:16" ht="32.25">
      <c r="A141" s="87" t="s">
        <v>543</v>
      </c>
      <c r="B141" s="154" t="s">
        <v>1450</v>
      </c>
      <c r="C141" s="156">
        <v>1</v>
      </c>
      <c r="D141" s="16">
        <v>1756</v>
      </c>
      <c r="E141" s="2">
        <f t="shared" si="0"/>
        <v>1756</v>
      </c>
      <c r="F141" s="2"/>
      <c r="G141" s="129" t="s">
        <v>1405</v>
      </c>
      <c r="H141" s="159">
        <v>41091</v>
      </c>
      <c r="I141" s="181" t="s">
        <v>570</v>
      </c>
      <c r="J141" s="84">
        <v>10031</v>
      </c>
      <c r="K141" s="23" t="s">
        <v>537</v>
      </c>
      <c r="L141" s="160">
        <v>41271</v>
      </c>
      <c r="M141" s="2"/>
      <c r="N141" s="2"/>
      <c r="O141" s="2"/>
      <c r="P141" s="2"/>
    </row>
    <row r="142" spans="1:16" ht="32.25">
      <c r="A142" s="87" t="s">
        <v>544</v>
      </c>
      <c r="B142" s="154" t="s">
        <v>1398</v>
      </c>
      <c r="C142" s="156">
        <v>8</v>
      </c>
      <c r="D142" s="16">
        <v>114</v>
      </c>
      <c r="E142" s="2">
        <f t="shared" si="0"/>
        <v>912</v>
      </c>
      <c r="F142" s="2"/>
      <c r="G142" s="129" t="s">
        <v>1405</v>
      </c>
      <c r="H142" s="159">
        <v>41091</v>
      </c>
      <c r="I142" s="181" t="s">
        <v>570</v>
      </c>
      <c r="J142" s="84">
        <v>10031</v>
      </c>
      <c r="K142" s="23" t="s">
        <v>537</v>
      </c>
      <c r="L142" s="160">
        <v>41271</v>
      </c>
      <c r="M142" s="2"/>
      <c r="N142" s="2"/>
      <c r="O142" s="2"/>
      <c r="P142" s="2"/>
    </row>
    <row r="143" spans="1:16" ht="32.25">
      <c r="A143" s="87" t="s">
        <v>545</v>
      </c>
      <c r="B143" s="154" t="s">
        <v>1399</v>
      </c>
      <c r="C143" s="156">
        <v>8</v>
      </c>
      <c r="D143" s="16">
        <v>4933</v>
      </c>
      <c r="E143" s="2">
        <f t="shared" si="0"/>
        <v>39464</v>
      </c>
      <c r="F143" s="2"/>
      <c r="G143" s="129" t="s">
        <v>1405</v>
      </c>
      <c r="H143" s="159">
        <v>41091</v>
      </c>
      <c r="I143" s="181" t="s">
        <v>570</v>
      </c>
      <c r="J143" s="84">
        <v>10031</v>
      </c>
      <c r="K143" s="23" t="s">
        <v>537</v>
      </c>
      <c r="L143" s="160">
        <v>41271</v>
      </c>
      <c r="M143" s="2"/>
      <c r="N143" s="2"/>
      <c r="O143" s="2"/>
      <c r="P143" s="2"/>
    </row>
    <row r="144" spans="1:16" ht="32.25">
      <c r="A144" s="87" t="s">
        <v>546</v>
      </c>
      <c r="B144" s="154" t="s">
        <v>1400</v>
      </c>
      <c r="C144" s="156">
        <v>1</v>
      </c>
      <c r="D144" s="16">
        <v>21401</v>
      </c>
      <c r="E144" s="2">
        <f t="shared" si="0"/>
        <v>21401</v>
      </c>
      <c r="F144" s="2"/>
      <c r="G144" s="129" t="s">
        <v>1405</v>
      </c>
      <c r="H144" s="159">
        <v>41091</v>
      </c>
      <c r="I144" s="181" t="s">
        <v>570</v>
      </c>
      <c r="J144" s="84">
        <v>10031</v>
      </c>
      <c r="K144" s="23" t="s">
        <v>537</v>
      </c>
      <c r="L144" s="160">
        <v>41271</v>
      </c>
      <c r="M144" s="2"/>
      <c r="N144" s="2"/>
      <c r="O144" s="2"/>
      <c r="P144" s="2"/>
    </row>
    <row r="145" spans="1:16" ht="32.25">
      <c r="A145" s="87" t="s">
        <v>547</v>
      </c>
      <c r="B145" s="154" t="s">
        <v>1401</v>
      </c>
      <c r="C145" s="156">
        <v>8</v>
      </c>
      <c r="D145" s="16">
        <v>16577</v>
      </c>
      <c r="E145" s="2">
        <f t="shared" si="0"/>
        <v>132616</v>
      </c>
      <c r="F145" s="2"/>
      <c r="G145" s="129" t="s">
        <v>1405</v>
      </c>
      <c r="H145" s="159">
        <v>41091</v>
      </c>
      <c r="I145" s="181" t="s">
        <v>570</v>
      </c>
      <c r="J145" s="84">
        <v>10031</v>
      </c>
      <c r="K145" s="23" t="s">
        <v>537</v>
      </c>
      <c r="L145" s="160">
        <v>41271</v>
      </c>
      <c r="M145" s="2"/>
      <c r="N145" s="2"/>
      <c r="O145" s="2"/>
      <c r="P145" s="2"/>
    </row>
    <row r="146" spans="1:16" ht="32.25">
      <c r="A146" s="87" t="s">
        <v>548</v>
      </c>
      <c r="B146" s="154" t="s">
        <v>1414</v>
      </c>
      <c r="C146" s="156">
        <v>1</v>
      </c>
      <c r="D146" s="16">
        <v>41543</v>
      </c>
      <c r="E146" s="2">
        <f t="shared" si="0"/>
        <v>41543</v>
      </c>
      <c r="F146" s="2"/>
      <c r="G146" s="129" t="s">
        <v>1405</v>
      </c>
      <c r="H146" s="159">
        <v>41091</v>
      </c>
      <c r="I146" s="181" t="s">
        <v>570</v>
      </c>
      <c r="J146" s="84">
        <v>10031</v>
      </c>
      <c r="K146" s="23" t="s">
        <v>537</v>
      </c>
      <c r="L146" s="160">
        <v>41271</v>
      </c>
      <c r="M146" s="2"/>
      <c r="N146" s="2"/>
      <c r="O146" s="2"/>
      <c r="P146" s="2"/>
    </row>
    <row r="147" spans="1:16" ht="32.25">
      <c r="A147" s="87" t="s">
        <v>549</v>
      </c>
      <c r="B147" s="154" t="s">
        <v>1402</v>
      </c>
      <c r="C147" s="156">
        <v>4</v>
      </c>
      <c r="D147" s="16">
        <v>684.5</v>
      </c>
      <c r="E147" s="2">
        <f t="shared" si="0"/>
        <v>2738</v>
      </c>
      <c r="F147" s="2"/>
      <c r="G147" s="129" t="s">
        <v>1405</v>
      </c>
      <c r="H147" s="159">
        <v>41091</v>
      </c>
      <c r="I147" s="181" t="s">
        <v>570</v>
      </c>
      <c r="J147" s="84">
        <v>10031</v>
      </c>
      <c r="K147" s="23" t="s">
        <v>537</v>
      </c>
      <c r="L147" s="160">
        <v>41271</v>
      </c>
      <c r="M147" s="2"/>
      <c r="N147" s="2"/>
      <c r="O147" s="2"/>
      <c r="P147" s="2"/>
    </row>
    <row r="148" spans="1:16" ht="32.25">
      <c r="A148" s="87" t="s">
        <v>550</v>
      </c>
      <c r="B148" s="154" t="s">
        <v>1403</v>
      </c>
      <c r="C148" s="156">
        <v>3</v>
      </c>
      <c r="D148" s="16">
        <v>19750.75</v>
      </c>
      <c r="E148" s="2">
        <f t="shared" si="0"/>
        <v>59252.25</v>
      </c>
      <c r="F148" s="2"/>
      <c r="G148" s="129" t="s">
        <v>1405</v>
      </c>
      <c r="H148" s="159">
        <v>41091</v>
      </c>
      <c r="I148" s="181" t="s">
        <v>570</v>
      </c>
      <c r="J148" s="84">
        <v>10031</v>
      </c>
      <c r="K148" s="23" t="s">
        <v>537</v>
      </c>
      <c r="L148" s="160">
        <v>41271</v>
      </c>
      <c r="M148" s="2"/>
      <c r="N148" s="2"/>
      <c r="O148" s="2"/>
      <c r="P148" s="2"/>
    </row>
    <row r="149" spans="1:16" ht="32.25">
      <c r="A149" s="87" t="s">
        <v>551</v>
      </c>
      <c r="B149" s="154" t="s">
        <v>1404</v>
      </c>
      <c r="C149" s="156">
        <v>3</v>
      </c>
      <c r="D149" s="16">
        <v>1294.24</v>
      </c>
      <c r="E149" s="2">
        <f t="shared" si="0"/>
        <v>3882.7200000000003</v>
      </c>
      <c r="F149" s="2"/>
      <c r="G149" s="129" t="s">
        <v>1405</v>
      </c>
      <c r="H149" s="159">
        <v>41091</v>
      </c>
      <c r="I149" s="181" t="s">
        <v>570</v>
      </c>
      <c r="J149" s="84">
        <v>10031</v>
      </c>
      <c r="K149" s="23" t="s">
        <v>537</v>
      </c>
      <c r="L149" s="160">
        <v>41271</v>
      </c>
      <c r="M149" s="2"/>
      <c r="N149" s="2"/>
      <c r="O149" s="2"/>
      <c r="P149" s="2"/>
    </row>
    <row r="150" spans="1:16" ht="32.25">
      <c r="A150" s="87" t="s">
        <v>552</v>
      </c>
      <c r="B150" s="154" t="s">
        <v>1416</v>
      </c>
      <c r="C150" s="156">
        <v>1</v>
      </c>
      <c r="D150" s="16">
        <v>13347</v>
      </c>
      <c r="E150" s="2">
        <f t="shared" si="0"/>
        <v>13347</v>
      </c>
      <c r="F150" s="2"/>
      <c r="G150" s="129" t="s">
        <v>1405</v>
      </c>
      <c r="H150" s="159">
        <v>41091</v>
      </c>
      <c r="I150" s="181" t="s">
        <v>570</v>
      </c>
      <c r="J150" s="84">
        <v>10031</v>
      </c>
      <c r="K150" s="23" t="s">
        <v>537</v>
      </c>
      <c r="L150" s="160">
        <v>41271</v>
      </c>
      <c r="M150" s="2"/>
      <c r="N150" s="2"/>
      <c r="O150" s="2"/>
      <c r="P150" s="2"/>
    </row>
    <row r="151" spans="1:16" ht="32.25">
      <c r="A151" s="87" t="s">
        <v>553</v>
      </c>
      <c r="B151" s="154" t="s">
        <v>1416</v>
      </c>
      <c r="C151" s="156">
        <v>1</v>
      </c>
      <c r="D151" s="16">
        <v>7422</v>
      </c>
      <c r="E151" s="2">
        <f t="shared" si="0"/>
        <v>7422</v>
      </c>
      <c r="F151" s="2"/>
      <c r="G151" s="129" t="s">
        <v>1405</v>
      </c>
      <c r="H151" s="159">
        <v>41091</v>
      </c>
      <c r="I151" s="181" t="s">
        <v>570</v>
      </c>
      <c r="J151" s="84">
        <v>10031</v>
      </c>
      <c r="K151" s="23" t="s">
        <v>537</v>
      </c>
      <c r="L151" s="160">
        <v>41271</v>
      </c>
      <c r="M151" s="2"/>
      <c r="N151" s="2"/>
      <c r="O151" s="2"/>
      <c r="P151" s="2"/>
    </row>
    <row r="152" spans="1:16" ht="32.25">
      <c r="A152" s="87" t="s">
        <v>554</v>
      </c>
      <c r="B152" s="154" t="s">
        <v>1419</v>
      </c>
      <c r="C152" s="156">
        <v>1</v>
      </c>
      <c r="D152" s="16">
        <v>6891.53</v>
      </c>
      <c r="E152" s="2">
        <f t="shared" si="0"/>
        <v>6891.53</v>
      </c>
      <c r="F152" s="2"/>
      <c r="G152" s="129" t="s">
        <v>1405</v>
      </c>
      <c r="H152" s="159">
        <v>41091</v>
      </c>
      <c r="I152" s="181" t="s">
        <v>570</v>
      </c>
      <c r="J152" s="84">
        <v>10031</v>
      </c>
      <c r="K152" s="23" t="s">
        <v>537</v>
      </c>
      <c r="L152" s="160">
        <v>41271</v>
      </c>
      <c r="M152" s="2"/>
      <c r="N152" s="2"/>
      <c r="O152" s="2"/>
      <c r="P152" s="2"/>
    </row>
    <row r="153" spans="1:16" ht="32.25">
      <c r="A153" s="87" t="s">
        <v>555</v>
      </c>
      <c r="B153" s="154" t="s">
        <v>1483</v>
      </c>
      <c r="C153" s="156">
        <v>1</v>
      </c>
      <c r="D153" s="16">
        <v>31759</v>
      </c>
      <c r="E153" s="2">
        <f t="shared" si="0"/>
        <v>31759</v>
      </c>
      <c r="F153" s="2"/>
      <c r="G153" s="129" t="s">
        <v>1405</v>
      </c>
      <c r="H153" s="159">
        <v>41091</v>
      </c>
      <c r="I153" s="181" t="s">
        <v>570</v>
      </c>
      <c r="J153" s="84">
        <v>10031</v>
      </c>
      <c r="K153" s="23" t="s">
        <v>537</v>
      </c>
      <c r="L153" s="160">
        <v>41271</v>
      </c>
      <c r="M153" s="2"/>
      <c r="N153" s="2"/>
      <c r="O153" s="2"/>
      <c r="P153" s="2"/>
    </row>
    <row r="154" spans="1:16" ht="32.25">
      <c r="A154" s="87" t="s">
        <v>556</v>
      </c>
      <c r="B154" s="154" t="s">
        <v>1420</v>
      </c>
      <c r="C154" s="156">
        <v>1</v>
      </c>
      <c r="D154" s="16">
        <v>27375</v>
      </c>
      <c r="E154" s="2">
        <f t="shared" si="0"/>
        <v>27375</v>
      </c>
      <c r="F154" s="2"/>
      <c r="G154" s="129" t="s">
        <v>1405</v>
      </c>
      <c r="H154" s="159">
        <v>41091</v>
      </c>
      <c r="I154" s="181" t="s">
        <v>570</v>
      </c>
      <c r="J154" s="84">
        <v>10031</v>
      </c>
      <c r="K154" s="23" t="s">
        <v>537</v>
      </c>
      <c r="L154" s="160">
        <v>41271</v>
      </c>
      <c r="M154" s="2"/>
      <c r="N154" s="2"/>
      <c r="O154" s="2"/>
      <c r="P154" s="2"/>
    </row>
    <row r="155" spans="1:16" ht="32.25">
      <c r="A155" s="87" t="s">
        <v>557</v>
      </c>
      <c r="B155" s="154" t="s">
        <v>1422</v>
      </c>
      <c r="C155" s="156">
        <v>1</v>
      </c>
      <c r="D155" s="16">
        <v>35845</v>
      </c>
      <c r="E155" s="2">
        <f t="shared" si="0"/>
        <v>35845</v>
      </c>
      <c r="F155" s="2"/>
      <c r="G155" s="129" t="s">
        <v>1405</v>
      </c>
      <c r="H155" s="159">
        <v>41091</v>
      </c>
      <c r="I155" s="181" t="s">
        <v>570</v>
      </c>
      <c r="J155" s="84">
        <v>10031</v>
      </c>
      <c r="K155" s="23" t="s">
        <v>537</v>
      </c>
      <c r="L155" s="160">
        <v>41271</v>
      </c>
      <c r="M155" s="2"/>
      <c r="N155" s="2"/>
      <c r="O155" s="2"/>
      <c r="P155" s="2"/>
    </row>
    <row r="156" spans="1:16" ht="32.25">
      <c r="A156" s="87" t="s">
        <v>558</v>
      </c>
      <c r="B156" s="154" t="s">
        <v>1456</v>
      </c>
      <c r="C156" s="156">
        <v>2</v>
      </c>
      <c r="D156" s="16">
        <v>4039</v>
      </c>
      <c r="E156" s="2">
        <f t="shared" si="0"/>
        <v>8078</v>
      </c>
      <c r="F156" s="2"/>
      <c r="G156" s="129" t="s">
        <v>1405</v>
      </c>
      <c r="H156" s="159">
        <v>41091</v>
      </c>
      <c r="I156" s="181" t="s">
        <v>570</v>
      </c>
      <c r="J156" s="84">
        <v>10031</v>
      </c>
      <c r="K156" s="23" t="s">
        <v>537</v>
      </c>
      <c r="L156" s="160">
        <v>41271</v>
      </c>
      <c r="M156" s="2"/>
      <c r="N156" s="2"/>
      <c r="O156" s="2"/>
      <c r="P156" s="2"/>
    </row>
    <row r="157" spans="1:16" ht="32.25">
      <c r="A157" s="87" t="s">
        <v>559</v>
      </c>
      <c r="B157" s="154" t="s">
        <v>538</v>
      </c>
      <c r="C157" s="156">
        <v>1</v>
      </c>
      <c r="D157" s="16">
        <v>32131</v>
      </c>
      <c r="E157" s="2">
        <f t="shared" si="0"/>
        <v>32131</v>
      </c>
      <c r="F157" s="2"/>
      <c r="G157" s="129" t="s">
        <v>1405</v>
      </c>
      <c r="H157" s="159">
        <v>41091</v>
      </c>
      <c r="I157" s="181" t="s">
        <v>570</v>
      </c>
      <c r="J157" s="84">
        <v>10031</v>
      </c>
      <c r="K157" s="23" t="s">
        <v>537</v>
      </c>
      <c r="L157" s="160">
        <v>41271</v>
      </c>
      <c r="M157" s="2"/>
      <c r="N157" s="2"/>
      <c r="O157" s="2"/>
      <c r="P157" s="2"/>
    </row>
    <row r="158" spans="1:16" ht="32.25">
      <c r="A158" s="87" t="s">
        <v>560</v>
      </c>
      <c r="B158" s="154" t="s">
        <v>1423</v>
      </c>
      <c r="C158" s="156">
        <v>2</v>
      </c>
      <c r="D158" s="16">
        <v>6303</v>
      </c>
      <c r="E158" s="2">
        <f t="shared" si="0"/>
        <v>12606</v>
      </c>
      <c r="F158" s="2"/>
      <c r="G158" s="129" t="s">
        <v>1405</v>
      </c>
      <c r="H158" s="159">
        <v>41091</v>
      </c>
      <c r="I158" s="181" t="s">
        <v>570</v>
      </c>
      <c r="J158" s="84">
        <v>10031</v>
      </c>
      <c r="K158" s="23" t="s">
        <v>537</v>
      </c>
      <c r="L158" s="160">
        <v>41271</v>
      </c>
      <c r="M158" s="2"/>
      <c r="N158" s="2"/>
      <c r="O158" s="2"/>
      <c r="P158" s="2"/>
    </row>
    <row r="159" spans="1:16" ht="32.25">
      <c r="A159" s="87" t="s">
        <v>561</v>
      </c>
      <c r="B159" s="154" t="s">
        <v>1424</v>
      </c>
      <c r="C159" s="156">
        <v>2</v>
      </c>
      <c r="D159" s="2">
        <v>3891</v>
      </c>
      <c r="E159" s="2">
        <f t="shared" si="0"/>
        <v>7782</v>
      </c>
      <c r="F159" s="2"/>
      <c r="G159" s="129" t="s">
        <v>1405</v>
      </c>
      <c r="H159" s="159">
        <v>41091</v>
      </c>
      <c r="I159" s="181" t="s">
        <v>570</v>
      </c>
      <c r="J159" s="84">
        <v>10031</v>
      </c>
      <c r="K159" s="23" t="s">
        <v>537</v>
      </c>
      <c r="L159" s="160">
        <v>41271</v>
      </c>
      <c r="M159" s="2"/>
      <c r="N159" s="2"/>
      <c r="O159" s="2"/>
      <c r="P159" s="2"/>
    </row>
    <row r="160" spans="1:16" ht="32.25">
      <c r="A160" s="87" t="s">
        <v>562</v>
      </c>
      <c r="B160" s="154" t="s">
        <v>1424</v>
      </c>
      <c r="C160" s="156">
        <v>2</v>
      </c>
      <c r="D160" s="2">
        <v>3474</v>
      </c>
      <c r="E160" s="2">
        <f t="shared" si="0"/>
        <v>6948</v>
      </c>
      <c r="F160" s="2"/>
      <c r="G160" s="129" t="s">
        <v>1405</v>
      </c>
      <c r="H160" s="159">
        <v>41091</v>
      </c>
      <c r="I160" s="181" t="s">
        <v>570</v>
      </c>
      <c r="J160" s="84">
        <v>10031</v>
      </c>
      <c r="K160" s="23" t="s">
        <v>537</v>
      </c>
      <c r="L160" s="160">
        <v>41271</v>
      </c>
      <c r="M160" s="2"/>
      <c r="N160" s="2"/>
      <c r="O160" s="2"/>
      <c r="P160" s="2"/>
    </row>
    <row r="161" spans="1:16" ht="32.25">
      <c r="A161" s="182" t="s">
        <v>563</v>
      </c>
      <c r="B161" s="171" t="s">
        <v>539</v>
      </c>
      <c r="C161" s="164">
        <v>1</v>
      </c>
      <c r="D161" s="49">
        <v>9143</v>
      </c>
      <c r="E161" s="49">
        <f t="shared" si="0"/>
        <v>9143</v>
      </c>
      <c r="F161" s="49"/>
      <c r="G161" s="183" t="s">
        <v>1405</v>
      </c>
      <c r="H161" s="159">
        <v>41091</v>
      </c>
      <c r="I161" s="181" t="s">
        <v>570</v>
      </c>
      <c r="J161" s="84">
        <v>10031</v>
      </c>
      <c r="K161" s="23" t="s">
        <v>537</v>
      </c>
      <c r="L161" s="160">
        <v>41271</v>
      </c>
      <c r="M161" s="2"/>
      <c r="N161" s="2"/>
      <c r="O161" s="2"/>
      <c r="P161" s="2"/>
    </row>
    <row r="162" spans="1:16" ht="35.25" customHeight="1">
      <c r="A162" s="182" t="s">
        <v>167</v>
      </c>
      <c r="B162" s="74" t="s">
        <v>779</v>
      </c>
      <c r="C162" s="186">
        <v>1</v>
      </c>
      <c r="D162" s="187">
        <v>10260</v>
      </c>
      <c r="E162" s="187">
        <v>10260</v>
      </c>
      <c r="F162" s="188"/>
      <c r="G162" s="23" t="s">
        <v>321</v>
      </c>
      <c r="H162" s="185">
        <v>41092</v>
      </c>
      <c r="I162" s="24" t="s">
        <v>1482</v>
      </c>
      <c r="J162" s="24">
        <v>10035</v>
      </c>
      <c r="K162" s="130" t="s">
        <v>36</v>
      </c>
      <c r="L162" s="134"/>
      <c r="M162" s="2"/>
      <c r="N162" s="2"/>
      <c r="O162" s="2"/>
      <c r="P162" s="2"/>
    </row>
    <row r="163" spans="1:16" ht="27" customHeight="1">
      <c r="A163" s="182" t="s">
        <v>168</v>
      </c>
      <c r="B163" s="74" t="s">
        <v>780</v>
      </c>
      <c r="C163" s="186">
        <v>3</v>
      </c>
      <c r="D163" s="187">
        <v>8000</v>
      </c>
      <c r="E163" s="187">
        <v>24000</v>
      </c>
      <c r="F163" s="188"/>
      <c r="G163" s="23" t="s">
        <v>321</v>
      </c>
      <c r="H163" s="185">
        <v>41092</v>
      </c>
      <c r="I163" s="24" t="s">
        <v>1482</v>
      </c>
      <c r="J163" s="24">
        <v>10035</v>
      </c>
      <c r="K163" s="130" t="s">
        <v>36</v>
      </c>
      <c r="L163" s="134"/>
      <c r="M163" s="2"/>
      <c r="N163" s="2"/>
      <c r="O163" s="2"/>
      <c r="P163" s="2"/>
    </row>
    <row r="164" spans="1:16" ht="32.25">
      <c r="A164" s="182" t="s">
        <v>169</v>
      </c>
      <c r="B164" s="74" t="s">
        <v>309</v>
      </c>
      <c r="C164" s="186">
        <v>3</v>
      </c>
      <c r="D164" s="187">
        <v>4676</v>
      </c>
      <c r="E164" s="187">
        <v>14028</v>
      </c>
      <c r="F164" s="188"/>
      <c r="G164" s="23" t="s">
        <v>321</v>
      </c>
      <c r="H164" s="185">
        <v>41092</v>
      </c>
      <c r="I164" s="24" t="s">
        <v>1482</v>
      </c>
      <c r="J164" s="24">
        <v>10035</v>
      </c>
      <c r="K164" s="130" t="s">
        <v>36</v>
      </c>
      <c r="L164" s="134"/>
      <c r="M164" s="2"/>
      <c r="N164" s="2"/>
      <c r="O164" s="2"/>
      <c r="P164" s="2"/>
    </row>
    <row r="165" spans="1:16" ht="32.25">
      <c r="A165" s="182" t="s">
        <v>170</v>
      </c>
      <c r="B165" s="74" t="s">
        <v>310</v>
      </c>
      <c r="C165" s="186">
        <v>1</v>
      </c>
      <c r="D165" s="187">
        <v>3500</v>
      </c>
      <c r="E165" s="187">
        <v>3500</v>
      </c>
      <c r="F165" s="188"/>
      <c r="G165" s="23" t="s">
        <v>321</v>
      </c>
      <c r="H165" s="185">
        <v>41092</v>
      </c>
      <c r="I165" s="24" t="s">
        <v>1482</v>
      </c>
      <c r="J165" s="24">
        <v>10035</v>
      </c>
      <c r="K165" s="130" t="s">
        <v>36</v>
      </c>
      <c r="L165" s="134"/>
      <c r="M165" s="2"/>
      <c r="N165" s="2"/>
      <c r="O165" s="2"/>
      <c r="P165" s="2"/>
    </row>
    <row r="166" spans="1:16" ht="32.25">
      <c r="A166" s="182" t="s">
        <v>171</v>
      </c>
      <c r="B166" s="74" t="s">
        <v>311</v>
      </c>
      <c r="C166" s="186">
        <v>2</v>
      </c>
      <c r="D166" s="187">
        <v>3040</v>
      </c>
      <c r="E166" s="187">
        <v>6080</v>
      </c>
      <c r="F166" s="188"/>
      <c r="G166" s="23" t="s">
        <v>321</v>
      </c>
      <c r="H166" s="185">
        <v>41092</v>
      </c>
      <c r="I166" s="24" t="s">
        <v>1482</v>
      </c>
      <c r="J166" s="24">
        <v>10035</v>
      </c>
      <c r="K166" s="130" t="s">
        <v>36</v>
      </c>
      <c r="L166" s="134"/>
      <c r="M166" s="2"/>
      <c r="N166" s="2"/>
      <c r="O166" s="2"/>
      <c r="P166" s="2"/>
    </row>
    <row r="167" spans="1:16" ht="32.25">
      <c r="A167" s="182" t="s">
        <v>172</v>
      </c>
      <c r="B167" s="74" t="s">
        <v>314</v>
      </c>
      <c r="C167" s="186">
        <v>4</v>
      </c>
      <c r="D167" s="187">
        <v>5000</v>
      </c>
      <c r="E167" s="187">
        <v>20000</v>
      </c>
      <c r="F167" s="188"/>
      <c r="G167" s="23" t="s">
        <v>321</v>
      </c>
      <c r="H167" s="185">
        <v>41092</v>
      </c>
      <c r="I167" s="24" t="s">
        <v>1482</v>
      </c>
      <c r="J167" s="24">
        <v>10035</v>
      </c>
      <c r="K167" s="130" t="s">
        <v>36</v>
      </c>
      <c r="L167" s="134"/>
      <c r="M167" s="2"/>
      <c r="N167" s="2"/>
      <c r="O167" s="2"/>
      <c r="P167" s="2"/>
    </row>
    <row r="168" spans="1:16" ht="27" customHeight="1">
      <c r="A168" s="182" t="s">
        <v>173</v>
      </c>
      <c r="B168" s="74" t="s">
        <v>315</v>
      </c>
      <c r="C168" s="186">
        <v>1</v>
      </c>
      <c r="D168" s="187">
        <v>35000</v>
      </c>
      <c r="E168" s="187">
        <v>35000</v>
      </c>
      <c r="F168" s="188"/>
      <c r="G168" s="23" t="s">
        <v>321</v>
      </c>
      <c r="H168" s="185">
        <v>41092</v>
      </c>
      <c r="I168" s="24" t="s">
        <v>1482</v>
      </c>
      <c r="J168" s="24">
        <v>10035</v>
      </c>
      <c r="K168" s="130" t="s">
        <v>36</v>
      </c>
      <c r="L168" s="134"/>
      <c r="M168" s="2"/>
      <c r="N168" s="2"/>
      <c r="O168" s="2"/>
      <c r="P168" s="2"/>
    </row>
    <row r="169" spans="1:16" ht="27.75" customHeight="1">
      <c r="A169" s="182" t="s">
        <v>174</v>
      </c>
      <c r="B169" s="74" t="s">
        <v>316</v>
      </c>
      <c r="C169" s="186">
        <v>1</v>
      </c>
      <c r="D169" s="187">
        <v>45885</v>
      </c>
      <c r="E169" s="187">
        <v>45885</v>
      </c>
      <c r="F169" s="188"/>
      <c r="G169" s="23" t="s">
        <v>321</v>
      </c>
      <c r="H169" s="185">
        <v>41092</v>
      </c>
      <c r="I169" s="24" t="s">
        <v>1482</v>
      </c>
      <c r="J169" s="24">
        <v>10035</v>
      </c>
      <c r="K169" s="130" t="s">
        <v>36</v>
      </c>
      <c r="L169" s="134"/>
      <c r="M169" s="2"/>
      <c r="N169" s="2"/>
      <c r="O169" s="2"/>
      <c r="P169" s="2"/>
    </row>
    <row r="170" spans="1:16" ht="28.5" customHeight="1">
      <c r="A170" s="182" t="s">
        <v>175</v>
      </c>
      <c r="B170" s="74" t="s">
        <v>317</v>
      </c>
      <c r="C170" s="186">
        <v>1</v>
      </c>
      <c r="D170" s="187">
        <v>6365</v>
      </c>
      <c r="E170" s="187">
        <v>6365</v>
      </c>
      <c r="F170" s="188"/>
      <c r="G170" s="23" t="s">
        <v>321</v>
      </c>
      <c r="H170" s="185">
        <v>41092</v>
      </c>
      <c r="I170" s="24" t="s">
        <v>1482</v>
      </c>
      <c r="J170" s="24">
        <v>10035</v>
      </c>
      <c r="K170" s="130" t="s">
        <v>36</v>
      </c>
      <c r="L170" s="134"/>
      <c r="M170" s="2"/>
      <c r="N170" s="2"/>
      <c r="O170" s="2"/>
      <c r="P170" s="2"/>
    </row>
    <row r="171" spans="1:12" ht="27" customHeight="1">
      <c r="A171" s="182" t="s">
        <v>176</v>
      </c>
      <c r="B171" s="74" t="s">
        <v>318</v>
      </c>
      <c r="C171" s="186">
        <v>1</v>
      </c>
      <c r="D171" s="187">
        <v>3040</v>
      </c>
      <c r="E171" s="187">
        <v>3040</v>
      </c>
      <c r="F171" s="188"/>
      <c r="G171" s="23" t="s">
        <v>321</v>
      </c>
      <c r="H171" s="185">
        <v>41092</v>
      </c>
      <c r="I171" s="24" t="s">
        <v>1482</v>
      </c>
      <c r="J171" s="24">
        <v>10035</v>
      </c>
      <c r="K171" s="130" t="s">
        <v>36</v>
      </c>
      <c r="L171" s="18"/>
    </row>
    <row r="172" spans="1:12" ht="27" customHeight="1">
      <c r="A172" s="182" t="s">
        <v>177</v>
      </c>
      <c r="B172" s="74" t="s">
        <v>319</v>
      </c>
      <c r="C172" s="186">
        <v>1</v>
      </c>
      <c r="D172" s="187">
        <v>45885</v>
      </c>
      <c r="E172" s="187">
        <v>45885</v>
      </c>
      <c r="F172" s="188"/>
      <c r="G172" s="23" t="s">
        <v>321</v>
      </c>
      <c r="H172" s="185">
        <v>41092</v>
      </c>
      <c r="I172" s="24" t="s">
        <v>1482</v>
      </c>
      <c r="J172" s="24">
        <v>10035</v>
      </c>
      <c r="K172" s="130" t="s">
        <v>36</v>
      </c>
      <c r="L172" s="18"/>
    </row>
    <row r="173" spans="1:12" ht="32.25">
      <c r="A173" s="182" t="s">
        <v>178</v>
      </c>
      <c r="B173" s="74" t="s">
        <v>320</v>
      </c>
      <c r="C173" s="186">
        <v>2</v>
      </c>
      <c r="D173" s="187">
        <v>3441</v>
      </c>
      <c r="E173" s="187">
        <v>6882</v>
      </c>
      <c r="F173" s="188"/>
      <c r="G173" s="23" t="s">
        <v>321</v>
      </c>
      <c r="H173" s="185">
        <v>41092</v>
      </c>
      <c r="I173" s="24" t="s">
        <v>1482</v>
      </c>
      <c r="J173" s="24">
        <v>10035</v>
      </c>
      <c r="K173" s="130" t="s">
        <v>36</v>
      </c>
      <c r="L173" s="18"/>
    </row>
    <row r="174" spans="1:12" ht="32.25">
      <c r="A174" s="182" t="s">
        <v>179</v>
      </c>
      <c r="B174" s="74" t="s">
        <v>322</v>
      </c>
      <c r="C174" s="186">
        <v>6</v>
      </c>
      <c r="D174" s="187">
        <v>3420</v>
      </c>
      <c r="E174" s="187">
        <v>20520</v>
      </c>
      <c r="F174" s="188"/>
      <c r="G174" s="23" t="s">
        <v>321</v>
      </c>
      <c r="H174" s="185">
        <v>41092</v>
      </c>
      <c r="I174" s="24" t="s">
        <v>1482</v>
      </c>
      <c r="J174" s="24">
        <v>10035</v>
      </c>
      <c r="K174" s="130" t="s">
        <v>36</v>
      </c>
      <c r="L174" s="18"/>
    </row>
    <row r="175" spans="1:12" ht="32.25">
      <c r="A175" s="182" t="s">
        <v>180</v>
      </c>
      <c r="B175" s="74" t="s">
        <v>291</v>
      </c>
      <c r="C175" s="186">
        <v>5</v>
      </c>
      <c r="D175" s="187">
        <v>6580</v>
      </c>
      <c r="E175" s="187">
        <v>32900</v>
      </c>
      <c r="F175" s="188"/>
      <c r="G175" s="23" t="s">
        <v>321</v>
      </c>
      <c r="H175" s="185">
        <v>41092</v>
      </c>
      <c r="I175" s="24" t="s">
        <v>1482</v>
      </c>
      <c r="J175" s="24">
        <v>10035</v>
      </c>
      <c r="K175" s="130" t="s">
        <v>36</v>
      </c>
      <c r="L175" s="18"/>
    </row>
    <row r="176" spans="1:12" ht="32.25">
      <c r="A176" s="182" t="s">
        <v>181</v>
      </c>
      <c r="B176" s="74" t="s">
        <v>292</v>
      </c>
      <c r="C176" s="186">
        <v>1</v>
      </c>
      <c r="D176" s="187">
        <v>7177</v>
      </c>
      <c r="E176" s="187">
        <v>7177</v>
      </c>
      <c r="F176" s="188"/>
      <c r="G176" s="23" t="s">
        <v>321</v>
      </c>
      <c r="H176" s="185">
        <v>41092</v>
      </c>
      <c r="I176" s="24" t="s">
        <v>1482</v>
      </c>
      <c r="J176" s="24">
        <v>10035</v>
      </c>
      <c r="K176" s="130" t="s">
        <v>36</v>
      </c>
      <c r="L176" s="18"/>
    </row>
    <row r="177" spans="1:12" ht="32.25">
      <c r="A177" s="182" t="s">
        <v>182</v>
      </c>
      <c r="B177" s="74" t="s">
        <v>293</v>
      </c>
      <c r="C177" s="186">
        <v>2</v>
      </c>
      <c r="D177" s="187">
        <v>4180</v>
      </c>
      <c r="E177" s="187">
        <v>8360</v>
      </c>
      <c r="F177" s="188"/>
      <c r="G177" s="23" t="s">
        <v>321</v>
      </c>
      <c r="H177" s="185">
        <v>41092</v>
      </c>
      <c r="I177" s="24" t="s">
        <v>1482</v>
      </c>
      <c r="J177" s="24">
        <v>10035</v>
      </c>
      <c r="K177" s="130" t="s">
        <v>36</v>
      </c>
      <c r="L177" s="18"/>
    </row>
    <row r="178" spans="1:12" ht="32.25">
      <c r="A178" s="182" t="s">
        <v>183</v>
      </c>
      <c r="B178" s="74" t="s">
        <v>294</v>
      </c>
      <c r="C178" s="186">
        <v>2</v>
      </c>
      <c r="D178" s="187">
        <v>4510</v>
      </c>
      <c r="E178" s="187">
        <v>9020</v>
      </c>
      <c r="F178" s="188"/>
      <c r="G178" s="23" t="s">
        <v>321</v>
      </c>
      <c r="H178" s="185">
        <v>41092</v>
      </c>
      <c r="I178" s="24" t="s">
        <v>1482</v>
      </c>
      <c r="J178" s="24">
        <v>10035</v>
      </c>
      <c r="K178" s="130" t="s">
        <v>36</v>
      </c>
      <c r="L178" s="18"/>
    </row>
    <row r="179" spans="1:12" ht="32.25">
      <c r="A179" s="182" t="s">
        <v>184</v>
      </c>
      <c r="B179" s="74" t="s">
        <v>295</v>
      </c>
      <c r="C179" s="186">
        <v>1</v>
      </c>
      <c r="D179" s="187">
        <v>3800</v>
      </c>
      <c r="E179" s="187">
        <v>3800</v>
      </c>
      <c r="F179" s="188"/>
      <c r="G179" s="23" t="s">
        <v>321</v>
      </c>
      <c r="H179" s="185">
        <v>41092</v>
      </c>
      <c r="I179" s="24" t="s">
        <v>1482</v>
      </c>
      <c r="J179" s="24">
        <v>10035</v>
      </c>
      <c r="K179" s="130" t="s">
        <v>36</v>
      </c>
      <c r="L179" s="18"/>
    </row>
    <row r="180" spans="1:12" ht="38.25">
      <c r="A180" s="182" t="s">
        <v>185</v>
      </c>
      <c r="B180" s="74" t="s">
        <v>296</v>
      </c>
      <c r="C180" s="186">
        <v>1</v>
      </c>
      <c r="D180" s="187">
        <v>12350</v>
      </c>
      <c r="E180" s="187">
        <v>12350</v>
      </c>
      <c r="F180" s="188"/>
      <c r="G180" s="23" t="s">
        <v>321</v>
      </c>
      <c r="H180" s="185">
        <v>41092</v>
      </c>
      <c r="I180" s="24" t="s">
        <v>1482</v>
      </c>
      <c r="J180" s="24">
        <v>10035</v>
      </c>
      <c r="K180" s="130" t="s">
        <v>36</v>
      </c>
      <c r="L180" s="18"/>
    </row>
    <row r="181" spans="1:12" ht="32.25">
      <c r="A181" s="182" t="s">
        <v>186</v>
      </c>
      <c r="B181" s="74" t="s">
        <v>297</v>
      </c>
      <c r="C181" s="186">
        <v>1</v>
      </c>
      <c r="D181" s="187">
        <v>43700</v>
      </c>
      <c r="E181" s="187">
        <v>43700</v>
      </c>
      <c r="F181" s="189"/>
      <c r="G181" s="23" t="s">
        <v>321</v>
      </c>
      <c r="H181" s="185">
        <v>41092</v>
      </c>
      <c r="I181" s="24" t="s">
        <v>1482</v>
      </c>
      <c r="J181" s="24">
        <v>10035</v>
      </c>
      <c r="K181" s="130" t="s">
        <v>36</v>
      </c>
      <c r="L181" s="18"/>
    </row>
    <row r="182" spans="1:12" ht="32.25">
      <c r="A182" s="182" t="s">
        <v>187</v>
      </c>
      <c r="B182" s="74" t="s">
        <v>945</v>
      </c>
      <c r="C182" s="186">
        <v>280</v>
      </c>
      <c r="D182" s="187">
        <v>5223.21</v>
      </c>
      <c r="E182" s="187">
        <v>1462500</v>
      </c>
      <c r="F182" s="189"/>
      <c r="G182" s="23" t="s">
        <v>321</v>
      </c>
      <c r="H182" s="185">
        <v>41092</v>
      </c>
      <c r="I182" s="24" t="s">
        <v>1482</v>
      </c>
      <c r="J182" s="24">
        <v>10035</v>
      </c>
      <c r="K182" s="130" t="s">
        <v>36</v>
      </c>
      <c r="L182" s="18"/>
    </row>
    <row r="183" spans="1:12" ht="32.25">
      <c r="A183" s="182" t="s">
        <v>188</v>
      </c>
      <c r="B183" s="74" t="s">
        <v>946</v>
      </c>
      <c r="C183" s="186">
        <v>1</v>
      </c>
      <c r="D183" s="187">
        <v>13870</v>
      </c>
      <c r="E183" s="187">
        <v>13870</v>
      </c>
      <c r="F183" s="189"/>
      <c r="G183" s="23" t="s">
        <v>321</v>
      </c>
      <c r="H183" s="185">
        <v>41092</v>
      </c>
      <c r="I183" s="24" t="s">
        <v>1482</v>
      </c>
      <c r="J183" s="24">
        <v>10035</v>
      </c>
      <c r="K183" s="130" t="s">
        <v>36</v>
      </c>
      <c r="L183" s="18"/>
    </row>
    <row r="184" spans="1:12" ht="32.25">
      <c r="A184" s="182" t="s">
        <v>189</v>
      </c>
      <c r="B184" s="74" t="s">
        <v>947</v>
      </c>
      <c r="C184" s="186">
        <v>1</v>
      </c>
      <c r="D184" s="187">
        <v>11400</v>
      </c>
      <c r="E184" s="187">
        <v>11400</v>
      </c>
      <c r="F184" s="21"/>
      <c r="G184" s="23" t="s">
        <v>321</v>
      </c>
      <c r="H184" s="185">
        <v>41092</v>
      </c>
      <c r="I184" s="24" t="s">
        <v>1482</v>
      </c>
      <c r="J184" s="24">
        <v>10035</v>
      </c>
      <c r="K184" s="130" t="s">
        <v>36</v>
      </c>
      <c r="L184" s="18"/>
    </row>
    <row r="185" spans="1:12" ht="32.25">
      <c r="A185" s="182" t="s">
        <v>190</v>
      </c>
      <c r="B185" s="74" t="s">
        <v>948</v>
      </c>
      <c r="C185" s="186">
        <v>1</v>
      </c>
      <c r="D185" s="187">
        <v>23275</v>
      </c>
      <c r="E185" s="187">
        <v>23275</v>
      </c>
      <c r="F185" s="21"/>
      <c r="G185" s="23" t="s">
        <v>321</v>
      </c>
      <c r="H185" s="185">
        <v>41092</v>
      </c>
      <c r="I185" s="24" t="s">
        <v>1482</v>
      </c>
      <c r="J185" s="24">
        <v>10035</v>
      </c>
      <c r="K185" s="130" t="s">
        <v>36</v>
      </c>
      <c r="L185" s="18"/>
    </row>
    <row r="186" spans="1:12" ht="32.25">
      <c r="A186" s="182" t="s">
        <v>191</v>
      </c>
      <c r="B186" s="74" t="s">
        <v>949</v>
      </c>
      <c r="C186" s="186">
        <v>1</v>
      </c>
      <c r="D186" s="187">
        <v>34580</v>
      </c>
      <c r="E186" s="187">
        <v>34580</v>
      </c>
      <c r="F186" s="21"/>
      <c r="G186" s="23" t="s">
        <v>321</v>
      </c>
      <c r="H186" s="185">
        <v>41092</v>
      </c>
      <c r="I186" s="24" t="s">
        <v>1482</v>
      </c>
      <c r="J186" s="24">
        <v>10035</v>
      </c>
      <c r="K186" s="130" t="s">
        <v>36</v>
      </c>
      <c r="L186" s="18"/>
    </row>
    <row r="187" spans="1:12" ht="32.25">
      <c r="A187" s="182" t="s">
        <v>192</v>
      </c>
      <c r="B187" s="74" t="s">
        <v>950</v>
      </c>
      <c r="C187" s="186">
        <v>24</v>
      </c>
      <c r="D187" s="187">
        <v>4440</v>
      </c>
      <c r="E187" s="187">
        <v>106560</v>
      </c>
      <c r="F187" s="21"/>
      <c r="G187" s="23" t="s">
        <v>321</v>
      </c>
      <c r="H187" s="185">
        <v>41092</v>
      </c>
      <c r="I187" s="24" t="s">
        <v>1482</v>
      </c>
      <c r="J187" s="24">
        <v>10035</v>
      </c>
      <c r="K187" s="130" t="s">
        <v>36</v>
      </c>
      <c r="L187" s="18"/>
    </row>
    <row r="188" spans="1:12" ht="32.25">
      <c r="A188" s="182" t="s">
        <v>193</v>
      </c>
      <c r="B188" s="74" t="s">
        <v>951</v>
      </c>
      <c r="C188" s="186">
        <v>6</v>
      </c>
      <c r="D188" s="187">
        <v>4220</v>
      </c>
      <c r="E188" s="187">
        <v>25320</v>
      </c>
      <c r="F188" s="21"/>
      <c r="G188" s="23" t="s">
        <v>321</v>
      </c>
      <c r="H188" s="185">
        <v>41092</v>
      </c>
      <c r="I188" s="24" t="s">
        <v>1482</v>
      </c>
      <c r="J188" s="24">
        <v>10035</v>
      </c>
      <c r="K188" s="130" t="s">
        <v>36</v>
      </c>
      <c r="L188" s="18"/>
    </row>
    <row r="189" spans="1:12" ht="32.25">
      <c r="A189" s="182" t="s">
        <v>194</v>
      </c>
      <c r="B189" s="74" t="s">
        <v>952</v>
      </c>
      <c r="C189" s="186">
        <v>6</v>
      </c>
      <c r="D189" s="187">
        <v>1640</v>
      </c>
      <c r="E189" s="187">
        <v>9840</v>
      </c>
      <c r="F189" s="189"/>
      <c r="G189" s="23" t="s">
        <v>321</v>
      </c>
      <c r="H189" s="185">
        <v>41092</v>
      </c>
      <c r="I189" s="24" t="s">
        <v>1482</v>
      </c>
      <c r="J189" s="24">
        <v>10035</v>
      </c>
      <c r="K189" s="130" t="s">
        <v>36</v>
      </c>
      <c r="L189" s="18"/>
    </row>
    <row r="190" spans="1:12" ht="32.25">
      <c r="A190" s="182" t="s">
        <v>195</v>
      </c>
      <c r="B190" s="74" t="s">
        <v>953</v>
      </c>
      <c r="C190" s="186">
        <v>4</v>
      </c>
      <c r="D190" s="187">
        <v>4090</v>
      </c>
      <c r="E190" s="187">
        <v>16360</v>
      </c>
      <c r="F190" s="189"/>
      <c r="G190" s="23" t="s">
        <v>321</v>
      </c>
      <c r="H190" s="185">
        <v>41092</v>
      </c>
      <c r="I190" s="24" t="s">
        <v>1482</v>
      </c>
      <c r="J190" s="24">
        <v>10035</v>
      </c>
      <c r="K190" s="130" t="s">
        <v>36</v>
      </c>
      <c r="L190" s="18"/>
    </row>
    <row r="191" spans="1:12" ht="32.25">
      <c r="A191" s="182" t="s">
        <v>196</v>
      </c>
      <c r="B191" s="74" t="s">
        <v>954</v>
      </c>
      <c r="C191" s="186">
        <v>9</v>
      </c>
      <c r="D191" s="187">
        <v>4220</v>
      </c>
      <c r="E191" s="187">
        <v>37980</v>
      </c>
      <c r="F191" s="188"/>
      <c r="G191" s="23" t="s">
        <v>321</v>
      </c>
      <c r="H191" s="185">
        <v>41092</v>
      </c>
      <c r="I191" s="24" t="s">
        <v>1482</v>
      </c>
      <c r="J191" s="24">
        <v>10035</v>
      </c>
      <c r="K191" s="130" t="s">
        <v>36</v>
      </c>
      <c r="L191" s="18"/>
    </row>
    <row r="192" spans="1:12" ht="32.25">
      <c r="A192" s="182" t="s">
        <v>197</v>
      </c>
      <c r="B192" s="74" t="s">
        <v>955</v>
      </c>
      <c r="C192" s="186">
        <v>8</v>
      </c>
      <c r="D192" s="187">
        <v>5520</v>
      </c>
      <c r="E192" s="187">
        <v>44160</v>
      </c>
      <c r="F192" s="188"/>
      <c r="G192" s="23" t="s">
        <v>321</v>
      </c>
      <c r="H192" s="185">
        <v>41092</v>
      </c>
      <c r="I192" s="24" t="s">
        <v>1482</v>
      </c>
      <c r="J192" s="24">
        <v>10035</v>
      </c>
      <c r="K192" s="130" t="s">
        <v>36</v>
      </c>
      <c r="L192" s="18"/>
    </row>
    <row r="193" spans="1:12" ht="32.25">
      <c r="A193" s="182" t="s">
        <v>198</v>
      </c>
      <c r="B193" s="74" t="s">
        <v>957</v>
      </c>
      <c r="C193" s="186">
        <v>1</v>
      </c>
      <c r="D193" s="187">
        <f>E193</f>
        <v>35150</v>
      </c>
      <c r="E193" s="187">
        <v>35150</v>
      </c>
      <c r="F193" s="188"/>
      <c r="G193" s="23" t="s">
        <v>321</v>
      </c>
      <c r="H193" s="185">
        <v>41092</v>
      </c>
      <c r="I193" s="24" t="s">
        <v>1482</v>
      </c>
      <c r="J193" s="24">
        <v>10035</v>
      </c>
      <c r="K193" s="130" t="s">
        <v>36</v>
      </c>
      <c r="L193" s="18"/>
    </row>
    <row r="194" spans="1:12" ht="32.25">
      <c r="A194" s="182" t="s">
        <v>199</v>
      </c>
      <c r="B194" s="6" t="s">
        <v>958</v>
      </c>
      <c r="C194" s="186">
        <v>4</v>
      </c>
      <c r="D194" s="187">
        <v>5520</v>
      </c>
      <c r="E194" s="187">
        <v>22080</v>
      </c>
      <c r="F194" s="188"/>
      <c r="G194" s="23" t="s">
        <v>321</v>
      </c>
      <c r="H194" s="185">
        <v>41092</v>
      </c>
      <c r="I194" s="24" t="s">
        <v>1482</v>
      </c>
      <c r="J194" s="24">
        <v>10035</v>
      </c>
      <c r="K194" s="130" t="s">
        <v>36</v>
      </c>
      <c r="L194" s="18"/>
    </row>
    <row r="195" spans="1:12" ht="32.25">
      <c r="A195" s="182" t="s">
        <v>432</v>
      </c>
      <c r="B195" s="190" t="s">
        <v>959</v>
      </c>
      <c r="C195" s="186">
        <v>4</v>
      </c>
      <c r="D195" s="187">
        <v>1680</v>
      </c>
      <c r="E195" s="187">
        <v>6720</v>
      </c>
      <c r="F195" s="188"/>
      <c r="G195" s="23" t="s">
        <v>321</v>
      </c>
      <c r="H195" s="185">
        <v>41092</v>
      </c>
      <c r="I195" s="24" t="s">
        <v>1482</v>
      </c>
      <c r="J195" s="24">
        <v>10035</v>
      </c>
      <c r="K195" s="130" t="s">
        <v>36</v>
      </c>
      <c r="L195" s="18"/>
    </row>
    <row r="196" spans="1:12" ht="32.25">
      <c r="A196" s="182" t="s">
        <v>433</v>
      </c>
      <c r="B196" s="190" t="s">
        <v>960</v>
      </c>
      <c r="C196" s="186">
        <v>1</v>
      </c>
      <c r="D196" s="187">
        <v>1200</v>
      </c>
      <c r="E196" s="187">
        <v>1200</v>
      </c>
      <c r="F196" s="188"/>
      <c r="G196" s="23" t="s">
        <v>321</v>
      </c>
      <c r="H196" s="185">
        <v>41092</v>
      </c>
      <c r="I196" s="24" t="s">
        <v>1482</v>
      </c>
      <c r="J196" s="24">
        <v>10035</v>
      </c>
      <c r="K196" s="130" t="s">
        <v>36</v>
      </c>
      <c r="L196" s="18"/>
    </row>
    <row r="197" spans="1:12" ht="32.25">
      <c r="A197" s="182" t="s">
        <v>434</v>
      </c>
      <c r="B197" s="190" t="s">
        <v>961</v>
      </c>
      <c r="C197" s="186">
        <v>2</v>
      </c>
      <c r="D197" s="187">
        <v>1500</v>
      </c>
      <c r="E197" s="187">
        <v>3000</v>
      </c>
      <c r="F197" s="188"/>
      <c r="G197" s="23" t="s">
        <v>321</v>
      </c>
      <c r="H197" s="185">
        <v>41092</v>
      </c>
      <c r="I197" s="24" t="s">
        <v>1482</v>
      </c>
      <c r="J197" s="24">
        <v>10035</v>
      </c>
      <c r="K197" s="130" t="s">
        <v>36</v>
      </c>
      <c r="L197" s="18"/>
    </row>
    <row r="198" spans="1:12" ht="32.25">
      <c r="A198" s="182" t="s">
        <v>435</v>
      </c>
      <c r="B198" s="190" t="s">
        <v>962</v>
      </c>
      <c r="C198" s="186">
        <v>1</v>
      </c>
      <c r="D198" s="187">
        <v>1500</v>
      </c>
      <c r="E198" s="187">
        <v>1500</v>
      </c>
      <c r="F198" s="188"/>
      <c r="G198" s="23" t="s">
        <v>321</v>
      </c>
      <c r="H198" s="185">
        <v>41092</v>
      </c>
      <c r="I198" s="24" t="s">
        <v>1482</v>
      </c>
      <c r="J198" s="24">
        <v>10035</v>
      </c>
      <c r="K198" s="130" t="s">
        <v>36</v>
      </c>
      <c r="L198" s="18"/>
    </row>
    <row r="199" spans="1:12" ht="32.25">
      <c r="A199" s="182" t="s">
        <v>436</v>
      </c>
      <c r="B199" s="190" t="s">
        <v>963</v>
      </c>
      <c r="C199" s="186">
        <v>2</v>
      </c>
      <c r="D199" s="187">
        <v>1300</v>
      </c>
      <c r="E199" s="187">
        <v>2600</v>
      </c>
      <c r="F199" s="188"/>
      <c r="G199" s="23" t="s">
        <v>321</v>
      </c>
      <c r="H199" s="185">
        <v>41092</v>
      </c>
      <c r="I199" s="24" t="s">
        <v>1482</v>
      </c>
      <c r="J199" s="24">
        <v>10035</v>
      </c>
      <c r="K199" s="130" t="s">
        <v>36</v>
      </c>
      <c r="L199" s="18"/>
    </row>
    <row r="200" spans="1:12" ht="32.25">
      <c r="A200" s="182" t="s">
        <v>437</v>
      </c>
      <c r="B200" s="190" t="s">
        <v>964</v>
      </c>
      <c r="C200" s="186">
        <v>4</v>
      </c>
      <c r="D200" s="187">
        <v>2350.5</v>
      </c>
      <c r="E200" s="187">
        <v>9402</v>
      </c>
      <c r="F200" s="188"/>
      <c r="G200" s="23" t="s">
        <v>321</v>
      </c>
      <c r="H200" s="185">
        <v>41092</v>
      </c>
      <c r="I200" s="24" t="s">
        <v>1482</v>
      </c>
      <c r="J200" s="24">
        <v>10035</v>
      </c>
      <c r="K200" s="130" t="s">
        <v>36</v>
      </c>
      <c r="L200" s="18"/>
    </row>
    <row r="201" spans="1:12" ht="32.25">
      <c r="A201" s="182" t="s">
        <v>438</v>
      </c>
      <c r="B201" s="190" t="s">
        <v>965</v>
      </c>
      <c r="C201" s="186">
        <v>2</v>
      </c>
      <c r="D201" s="187">
        <v>2880</v>
      </c>
      <c r="E201" s="187">
        <v>5760</v>
      </c>
      <c r="F201" s="188"/>
      <c r="G201" s="23" t="s">
        <v>321</v>
      </c>
      <c r="H201" s="185">
        <v>41092</v>
      </c>
      <c r="I201" s="24" t="s">
        <v>1482</v>
      </c>
      <c r="J201" s="24">
        <v>10035</v>
      </c>
      <c r="K201" s="130" t="s">
        <v>36</v>
      </c>
      <c r="L201" s="18"/>
    </row>
    <row r="202" spans="1:12" ht="32.25">
      <c r="A202" s="182" t="s">
        <v>439</v>
      </c>
      <c r="B202" s="190" t="s">
        <v>966</v>
      </c>
      <c r="C202" s="186">
        <v>12</v>
      </c>
      <c r="D202" s="187">
        <v>1700</v>
      </c>
      <c r="E202" s="187">
        <v>20400</v>
      </c>
      <c r="F202" s="188"/>
      <c r="G202" s="23" t="s">
        <v>321</v>
      </c>
      <c r="H202" s="185">
        <v>41092</v>
      </c>
      <c r="I202" s="24" t="s">
        <v>1482</v>
      </c>
      <c r="J202" s="24">
        <v>10035</v>
      </c>
      <c r="K202" s="130" t="s">
        <v>36</v>
      </c>
      <c r="L202" s="18"/>
    </row>
    <row r="203" spans="1:12" ht="32.25">
      <c r="A203" s="182" t="s">
        <v>440</v>
      </c>
      <c r="B203" s="190" t="s">
        <v>967</v>
      </c>
      <c r="C203" s="186">
        <v>3</v>
      </c>
      <c r="D203" s="187">
        <v>2700</v>
      </c>
      <c r="E203" s="187">
        <v>8100</v>
      </c>
      <c r="F203" s="188"/>
      <c r="G203" s="23" t="s">
        <v>321</v>
      </c>
      <c r="H203" s="185">
        <v>41092</v>
      </c>
      <c r="I203" s="24" t="s">
        <v>1482</v>
      </c>
      <c r="J203" s="24">
        <v>10035</v>
      </c>
      <c r="K203" s="130" t="s">
        <v>36</v>
      </c>
      <c r="L203" s="18"/>
    </row>
    <row r="204" spans="1:12" ht="32.25">
      <c r="A204" s="182" t="s">
        <v>441</v>
      </c>
      <c r="B204" s="190" t="s">
        <v>968</v>
      </c>
      <c r="C204" s="186">
        <v>70</v>
      </c>
      <c r="D204" s="187">
        <v>700</v>
      </c>
      <c r="E204" s="187">
        <v>49000</v>
      </c>
      <c r="F204" s="189"/>
      <c r="G204" s="23" t="s">
        <v>321</v>
      </c>
      <c r="H204" s="185">
        <v>41092</v>
      </c>
      <c r="I204" s="24" t="s">
        <v>1482</v>
      </c>
      <c r="J204" s="24">
        <v>10035</v>
      </c>
      <c r="K204" s="130" t="s">
        <v>36</v>
      </c>
      <c r="L204" s="18"/>
    </row>
    <row r="205" spans="1:12" ht="32.25">
      <c r="A205" s="182" t="s">
        <v>442</v>
      </c>
      <c r="B205" s="190" t="s">
        <v>969</v>
      </c>
      <c r="C205" s="186">
        <v>24</v>
      </c>
      <c r="D205" s="187">
        <v>1899.44</v>
      </c>
      <c r="E205" s="187">
        <v>45586.5</v>
      </c>
      <c r="F205" s="189"/>
      <c r="G205" s="23" t="s">
        <v>321</v>
      </c>
      <c r="H205" s="185">
        <v>41092</v>
      </c>
      <c r="I205" s="24" t="s">
        <v>1482</v>
      </c>
      <c r="J205" s="24">
        <v>10035</v>
      </c>
      <c r="K205" s="130" t="s">
        <v>36</v>
      </c>
      <c r="L205" s="18"/>
    </row>
    <row r="206" spans="1:12" ht="32.25">
      <c r="A206" s="182" t="s">
        <v>443</v>
      </c>
      <c r="B206" s="190" t="s">
        <v>1481</v>
      </c>
      <c r="C206" s="186">
        <v>2</v>
      </c>
      <c r="D206" s="187">
        <v>1500</v>
      </c>
      <c r="E206" s="187">
        <v>3000</v>
      </c>
      <c r="F206" s="189"/>
      <c r="G206" s="23" t="s">
        <v>321</v>
      </c>
      <c r="H206" s="185">
        <v>41092</v>
      </c>
      <c r="I206" s="24" t="s">
        <v>1482</v>
      </c>
      <c r="J206" s="24">
        <v>10035</v>
      </c>
      <c r="K206" s="130" t="s">
        <v>36</v>
      </c>
      <c r="L206" s="18"/>
    </row>
    <row r="207" spans="1:12" ht="32.25">
      <c r="A207" s="182" t="s">
        <v>444</v>
      </c>
      <c r="B207" s="195" t="s">
        <v>1778</v>
      </c>
      <c r="C207" s="196">
        <v>1</v>
      </c>
      <c r="D207" s="197">
        <v>27528.48</v>
      </c>
      <c r="E207" s="197">
        <v>27528.48</v>
      </c>
      <c r="G207" s="198" t="s">
        <v>1779</v>
      </c>
      <c r="I207" s="116" t="s">
        <v>1780</v>
      </c>
      <c r="J207" s="116">
        <v>10033</v>
      </c>
      <c r="K207" s="198" t="s">
        <v>1781</v>
      </c>
      <c r="L207" s="199">
        <v>40981</v>
      </c>
    </row>
    <row r="208" spans="1:16" ht="32.25">
      <c r="A208" s="182" t="s">
        <v>445</v>
      </c>
      <c r="B208" s="205" t="s">
        <v>82</v>
      </c>
      <c r="C208" s="206">
        <v>1</v>
      </c>
      <c r="D208" s="207" t="s">
        <v>144</v>
      </c>
      <c r="E208" s="208">
        <v>27747.5</v>
      </c>
      <c r="F208" s="2"/>
      <c r="G208" s="130" t="s">
        <v>164</v>
      </c>
      <c r="H208" s="2"/>
      <c r="I208" s="24" t="s">
        <v>165</v>
      </c>
      <c r="J208" s="24">
        <v>10016</v>
      </c>
      <c r="K208" s="130" t="s">
        <v>166</v>
      </c>
      <c r="L208" s="185">
        <v>41319</v>
      </c>
      <c r="M208" s="2"/>
      <c r="N208" s="2"/>
      <c r="O208" s="2"/>
      <c r="P208" s="2"/>
    </row>
    <row r="209" spans="1:16" ht="32.25">
      <c r="A209" s="182" t="s">
        <v>446</v>
      </c>
      <c r="B209" s="205" t="s">
        <v>83</v>
      </c>
      <c r="C209" s="206">
        <v>1</v>
      </c>
      <c r="D209" s="207" t="s">
        <v>145</v>
      </c>
      <c r="E209" s="208">
        <v>11420</v>
      </c>
      <c r="F209" s="2"/>
      <c r="G209" s="130" t="s">
        <v>164</v>
      </c>
      <c r="H209" s="2"/>
      <c r="I209" s="24" t="s">
        <v>165</v>
      </c>
      <c r="J209" s="24">
        <v>10016</v>
      </c>
      <c r="K209" s="130" t="s">
        <v>166</v>
      </c>
      <c r="L209" s="185">
        <v>41319</v>
      </c>
      <c r="M209" s="2"/>
      <c r="N209" s="2"/>
      <c r="O209" s="2"/>
      <c r="P209" s="2"/>
    </row>
    <row r="210" spans="1:16" ht="32.25">
      <c r="A210" s="182" t="s">
        <v>447</v>
      </c>
      <c r="B210" s="205" t="s">
        <v>84</v>
      </c>
      <c r="C210" s="206">
        <v>1</v>
      </c>
      <c r="D210" s="207" t="s">
        <v>146</v>
      </c>
      <c r="E210" s="208">
        <v>5683.2</v>
      </c>
      <c r="F210" s="2"/>
      <c r="G210" s="130" t="s">
        <v>164</v>
      </c>
      <c r="H210" s="2"/>
      <c r="I210" s="24" t="s">
        <v>165</v>
      </c>
      <c r="J210" s="24">
        <v>10016</v>
      </c>
      <c r="K210" s="130" t="s">
        <v>166</v>
      </c>
      <c r="L210" s="185">
        <v>41319</v>
      </c>
      <c r="M210" s="2"/>
      <c r="N210" s="2"/>
      <c r="O210" s="2"/>
      <c r="P210" s="2"/>
    </row>
    <row r="211" spans="1:16" ht="32.25">
      <c r="A211" s="182" t="s">
        <v>448</v>
      </c>
      <c r="B211" s="205" t="s">
        <v>85</v>
      </c>
      <c r="C211" s="206">
        <v>1</v>
      </c>
      <c r="D211" s="207" t="s">
        <v>147</v>
      </c>
      <c r="E211" s="208">
        <v>8000</v>
      </c>
      <c r="F211" s="2"/>
      <c r="G211" s="130" t="s">
        <v>164</v>
      </c>
      <c r="H211" s="2"/>
      <c r="I211" s="24" t="s">
        <v>165</v>
      </c>
      <c r="J211" s="24">
        <v>10016</v>
      </c>
      <c r="K211" s="130" t="s">
        <v>166</v>
      </c>
      <c r="L211" s="185">
        <v>41319</v>
      </c>
      <c r="M211" s="2"/>
      <c r="N211" s="2"/>
      <c r="O211" s="2"/>
      <c r="P211" s="2"/>
    </row>
    <row r="212" spans="1:16" ht="32.25">
      <c r="A212" s="182" t="s">
        <v>449</v>
      </c>
      <c r="B212" s="205" t="s">
        <v>86</v>
      </c>
      <c r="C212" s="206">
        <v>1</v>
      </c>
      <c r="D212" s="207" t="s">
        <v>148</v>
      </c>
      <c r="E212" s="208">
        <v>853.21</v>
      </c>
      <c r="F212" s="2"/>
      <c r="G212" s="130" t="s">
        <v>164</v>
      </c>
      <c r="H212" s="2"/>
      <c r="I212" s="24" t="s">
        <v>165</v>
      </c>
      <c r="J212" s="24">
        <v>10016</v>
      </c>
      <c r="K212" s="130" t="s">
        <v>166</v>
      </c>
      <c r="L212" s="185">
        <v>41319</v>
      </c>
      <c r="M212" s="2"/>
      <c r="N212" s="2"/>
      <c r="O212" s="2"/>
      <c r="P212" s="2"/>
    </row>
    <row r="213" spans="1:16" ht="32.25">
      <c r="A213" s="182" t="s">
        <v>450</v>
      </c>
      <c r="B213" s="205" t="s">
        <v>87</v>
      </c>
      <c r="C213" s="206">
        <v>1</v>
      </c>
      <c r="D213" s="207" t="s">
        <v>149</v>
      </c>
      <c r="E213" s="208">
        <v>649.12</v>
      </c>
      <c r="F213" s="2"/>
      <c r="G213" s="130" t="s">
        <v>164</v>
      </c>
      <c r="H213" s="2"/>
      <c r="I213" s="24" t="s">
        <v>165</v>
      </c>
      <c r="J213" s="24">
        <v>10016</v>
      </c>
      <c r="K213" s="130" t="s">
        <v>166</v>
      </c>
      <c r="L213" s="185">
        <v>41319</v>
      </c>
      <c r="M213" s="2"/>
      <c r="N213" s="2"/>
      <c r="O213" s="2"/>
      <c r="P213" s="2"/>
    </row>
    <row r="214" spans="1:16" ht="32.25">
      <c r="A214" s="182" t="s">
        <v>451</v>
      </c>
      <c r="B214" s="205" t="s">
        <v>87</v>
      </c>
      <c r="C214" s="206">
        <v>1</v>
      </c>
      <c r="D214" s="207" t="s">
        <v>150</v>
      </c>
      <c r="E214" s="208">
        <v>120</v>
      </c>
      <c r="F214" s="2"/>
      <c r="G214" s="130" t="s">
        <v>164</v>
      </c>
      <c r="H214" s="2"/>
      <c r="I214" s="24" t="s">
        <v>165</v>
      </c>
      <c r="J214" s="24">
        <v>10016</v>
      </c>
      <c r="K214" s="130" t="s">
        <v>166</v>
      </c>
      <c r="L214" s="185">
        <v>41319</v>
      </c>
      <c r="M214" s="2"/>
      <c r="N214" s="2"/>
      <c r="O214" s="2"/>
      <c r="P214" s="2"/>
    </row>
    <row r="215" spans="1:16" ht="32.25">
      <c r="A215" s="182" t="s">
        <v>452</v>
      </c>
      <c r="B215" s="205" t="s">
        <v>87</v>
      </c>
      <c r="C215" s="206">
        <v>1</v>
      </c>
      <c r="D215" s="207" t="s">
        <v>151</v>
      </c>
      <c r="E215" s="208">
        <v>450</v>
      </c>
      <c r="F215" s="2"/>
      <c r="G215" s="130" t="s">
        <v>164</v>
      </c>
      <c r="H215" s="2"/>
      <c r="I215" s="24" t="s">
        <v>165</v>
      </c>
      <c r="J215" s="24">
        <v>10016</v>
      </c>
      <c r="K215" s="130" t="s">
        <v>166</v>
      </c>
      <c r="L215" s="185">
        <v>41319</v>
      </c>
      <c r="M215" s="2"/>
      <c r="N215" s="2"/>
      <c r="O215" s="2"/>
      <c r="P215" s="2"/>
    </row>
    <row r="216" spans="1:16" ht="32.25">
      <c r="A216" s="182" t="s">
        <v>453</v>
      </c>
      <c r="B216" s="205" t="s">
        <v>88</v>
      </c>
      <c r="C216" s="206">
        <v>1</v>
      </c>
      <c r="D216" s="207" t="s">
        <v>152</v>
      </c>
      <c r="E216" s="208">
        <v>15771.21</v>
      </c>
      <c r="F216" s="2"/>
      <c r="G216" s="130" t="s">
        <v>164</v>
      </c>
      <c r="H216" s="2"/>
      <c r="I216" s="24" t="s">
        <v>165</v>
      </c>
      <c r="J216" s="24">
        <v>10016</v>
      </c>
      <c r="K216" s="130" t="s">
        <v>166</v>
      </c>
      <c r="L216" s="185">
        <v>41319</v>
      </c>
      <c r="M216" s="2"/>
      <c r="N216" s="2"/>
      <c r="O216" s="2"/>
      <c r="P216" s="2"/>
    </row>
    <row r="217" spans="1:16" ht="32.25">
      <c r="A217" s="182" t="s">
        <v>454</v>
      </c>
      <c r="B217" s="205" t="s">
        <v>1078</v>
      </c>
      <c r="C217" s="206">
        <v>1</v>
      </c>
      <c r="D217" s="207" t="s">
        <v>153</v>
      </c>
      <c r="E217" s="208">
        <v>3890.2</v>
      </c>
      <c r="F217" s="2"/>
      <c r="G217" s="130" t="s">
        <v>164</v>
      </c>
      <c r="H217" s="2"/>
      <c r="I217" s="24" t="s">
        <v>165</v>
      </c>
      <c r="J217" s="24">
        <v>10016</v>
      </c>
      <c r="K217" s="130" t="s">
        <v>166</v>
      </c>
      <c r="L217" s="185">
        <v>41319</v>
      </c>
      <c r="M217" s="2"/>
      <c r="N217" s="2"/>
      <c r="O217" s="2"/>
      <c r="P217" s="2"/>
    </row>
    <row r="218" spans="1:16" ht="32.25">
      <c r="A218" s="182" t="s">
        <v>455</v>
      </c>
      <c r="B218" s="205" t="s">
        <v>1079</v>
      </c>
      <c r="C218" s="206">
        <v>1</v>
      </c>
      <c r="D218" s="207" t="s">
        <v>154</v>
      </c>
      <c r="E218" s="208">
        <v>6692.22</v>
      </c>
      <c r="F218" s="2"/>
      <c r="G218" s="130" t="s">
        <v>164</v>
      </c>
      <c r="H218" s="2"/>
      <c r="I218" s="24" t="s">
        <v>165</v>
      </c>
      <c r="J218" s="24">
        <v>10016</v>
      </c>
      <c r="K218" s="130" t="s">
        <v>166</v>
      </c>
      <c r="L218" s="185">
        <v>41319</v>
      </c>
      <c r="M218" s="2"/>
      <c r="N218" s="2"/>
      <c r="O218" s="2"/>
      <c r="P218" s="2"/>
    </row>
    <row r="219" spans="1:16" ht="32.25">
      <c r="A219" s="182" t="s">
        <v>456</v>
      </c>
      <c r="B219" s="205" t="s">
        <v>1080</v>
      </c>
      <c r="C219" s="206">
        <v>1</v>
      </c>
      <c r="D219" s="207" t="s">
        <v>155</v>
      </c>
      <c r="E219" s="208">
        <v>5293.8</v>
      </c>
      <c r="F219" s="2"/>
      <c r="G219" s="130" t="s">
        <v>164</v>
      </c>
      <c r="H219" s="2"/>
      <c r="I219" s="24" t="s">
        <v>165</v>
      </c>
      <c r="J219" s="24">
        <v>10016</v>
      </c>
      <c r="K219" s="130" t="s">
        <v>166</v>
      </c>
      <c r="L219" s="185">
        <v>41319</v>
      </c>
      <c r="M219" s="2"/>
      <c r="N219" s="2"/>
      <c r="O219" s="2"/>
      <c r="P219" s="2"/>
    </row>
    <row r="220" spans="1:16" ht="21.75" customHeight="1">
      <c r="A220" s="182" t="s">
        <v>457</v>
      </c>
      <c r="B220" s="205" t="s">
        <v>1081</v>
      </c>
      <c r="C220" s="206">
        <v>1</v>
      </c>
      <c r="D220" s="207" t="s">
        <v>156</v>
      </c>
      <c r="E220" s="208">
        <v>3692.57</v>
      </c>
      <c r="F220" s="2"/>
      <c r="G220" s="130" t="s">
        <v>164</v>
      </c>
      <c r="H220" s="2"/>
      <c r="I220" s="24" t="s">
        <v>165</v>
      </c>
      <c r="J220" s="24">
        <v>10016</v>
      </c>
      <c r="K220" s="130" t="s">
        <v>166</v>
      </c>
      <c r="L220" s="185">
        <v>41319</v>
      </c>
      <c r="M220" s="2"/>
      <c r="N220" s="2"/>
      <c r="O220" s="2"/>
      <c r="P220" s="2"/>
    </row>
    <row r="221" spans="1:16" ht="32.25">
      <c r="A221" s="182" t="s">
        <v>458</v>
      </c>
      <c r="B221" s="205" t="s">
        <v>1082</v>
      </c>
      <c r="C221" s="206">
        <v>1</v>
      </c>
      <c r="D221" s="207" t="s">
        <v>146</v>
      </c>
      <c r="E221" s="208">
        <v>5683.2</v>
      </c>
      <c r="F221" s="2"/>
      <c r="G221" s="130" t="s">
        <v>164</v>
      </c>
      <c r="H221" s="2"/>
      <c r="I221" s="24" t="s">
        <v>165</v>
      </c>
      <c r="J221" s="24">
        <v>10016</v>
      </c>
      <c r="K221" s="130" t="s">
        <v>166</v>
      </c>
      <c r="L221" s="185">
        <v>41319</v>
      </c>
      <c r="M221" s="2"/>
      <c r="N221" s="2"/>
      <c r="O221" s="2"/>
      <c r="P221" s="2"/>
    </row>
    <row r="222" spans="1:16" ht="32.25">
      <c r="A222" s="182" t="s">
        <v>459</v>
      </c>
      <c r="B222" s="205" t="s">
        <v>1083</v>
      </c>
      <c r="C222" s="206">
        <v>1</v>
      </c>
      <c r="D222" s="207" t="s">
        <v>157</v>
      </c>
      <c r="E222" s="208">
        <v>19425</v>
      </c>
      <c r="F222" s="2"/>
      <c r="G222" s="130" t="s">
        <v>164</v>
      </c>
      <c r="H222" s="2"/>
      <c r="I222" s="24" t="s">
        <v>165</v>
      </c>
      <c r="J222" s="24">
        <v>10016</v>
      </c>
      <c r="K222" s="130" t="s">
        <v>166</v>
      </c>
      <c r="L222" s="185">
        <v>41319</v>
      </c>
      <c r="M222" s="2"/>
      <c r="N222" s="2"/>
      <c r="O222" s="2"/>
      <c r="P222" s="2"/>
    </row>
    <row r="223" spans="1:16" ht="32.25">
      <c r="A223" s="182" t="s">
        <v>460</v>
      </c>
      <c r="B223" s="205" t="s">
        <v>1084</v>
      </c>
      <c r="C223" s="206">
        <v>1</v>
      </c>
      <c r="D223" s="207" t="s">
        <v>158</v>
      </c>
      <c r="E223" s="208">
        <v>16463.02</v>
      </c>
      <c r="F223" s="2"/>
      <c r="G223" s="130" t="s">
        <v>164</v>
      </c>
      <c r="H223" s="2"/>
      <c r="I223" s="24" t="s">
        <v>165</v>
      </c>
      <c r="J223" s="24">
        <v>10016</v>
      </c>
      <c r="K223" s="130" t="s">
        <v>166</v>
      </c>
      <c r="L223" s="185">
        <v>41319</v>
      </c>
      <c r="M223" s="2"/>
      <c r="N223" s="2"/>
      <c r="O223" s="2"/>
      <c r="P223" s="2"/>
    </row>
    <row r="224" spans="1:16" ht="32.25">
      <c r="A224" s="182" t="s">
        <v>461</v>
      </c>
      <c r="B224" s="205" t="s">
        <v>1085</v>
      </c>
      <c r="C224" s="206">
        <v>1</v>
      </c>
      <c r="D224" s="207" t="s">
        <v>159</v>
      </c>
      <c r="E224" s="208">
        <v>14515.62</v>
      </c>
      <c r="F224" s="2"/>
      <c r="G224" s="130" t="s">
        <v>164</v>
      </c>
      <c r="H224" s="2"/>
      <c r="I224" s="24" t="s">
        <v>165</v>
      </c>
      <c r="J224" s="24">
        <v>10016</v>
      </c>
      <c r="K224" s="130" t="s">
        <v>166</v>
      </c>
      <c r="L224" s="185">
        <v>41319</v>
      </c>
      <c r="M224" s="2"/>
      <c r="N224" s="2"/>
      <c r="O224" s="2"/>
      <c r="P224" s="2"/>
    </row>
    <row r="225" spans="1:16" ht="32.25">
      <c r="A225" s="182" t="s">
        <v>462</v>
      </c>
      <c r="B225" s="205" t="s">
        <v>137</v>
      </c>
      <c r="C225" s="206">
        <v>1</v>
      </c>
      <c r="D225" s="207" t="s">
        <v>160</v>
      </c>
      <c r="E225" s="208">
        <v>11969.02</v>
      </c>
      <c r="F225" s="2"/>
      <c r="G225" s="130" t="s">
        <v>164</v>
      </c>
      <c r="H225" s="2"/>
      <c r="I225" s="24" t="s">
        <v>165</v>
      </c>
      <c r="J225" s="24">
        <v>10016</v>
      </c>
      <c r="K225" s="130" t="s">
        <v>166</v>
      </c>
      <c r="L225" s="185">
        <v>41319</v>
      </c>
      <c r="M225" s="2"/>
      <c r="N225" s="2"/>
      <c r="O225" s="2"/>
      <c r="P225" s="2"/>
    </row>
    <row r="226" spans="1:16" ht="32.25">
      <c r="A226" s="182" t="s">
        <v>463</v>
      </c>
      <c r="B226" s="205" t="s">
        <v>138</v>
      </c>
      <c r="C226" s="206">
        <v>1</v>
      </c>
      <c r="D226" s="207" t="s">
        <v>160</v>
      </c>
      <c r="E226" s="208">
        <v>11969.02</v>
      </c>
      <c r="F226" s="2"/>
      <c r="G226" s="130" t="s">
        <v>164</v>
      </c>
      <c r="H226" s="2"/>
      <c r="I226" s="24" t="s">
        <v>165</v>
      </c>
      <c r="J226" s="24">
        <v>10016</v>
      </c>
      <c r="K226" s="130" t="s">
        <v>166</v>
      </c>
      <c r="L226" s="185">
        <v>41319</v>
      </c>
      <c r="M226" s="2"/>
      <c r="N226" s="2"/>
      <c r="O226" s="2"/>
      <c r="P226" s="2"/>
    </row>
    <row r="227" spans="1:16" ht="32.25">
      <c r="A227" s="182" t="s">
        <v>464</v>
      </c>
      <c r="B227" s="205" t="s">
        <v>139</v>
      </c>
      <c r="C227" s="206">
        <v>1</v>
      </c>
      <c r="D227" s="207" t="s">
        <v>161</v>
      </c>
      <c r="E227" s="208">
        <v>7789.6</v>
      </c>
      <c r="F227" s="2"/>
      <c r="G227" s="130" t="s">
        <v>164</v>
      </c>
      <c r="H227" s="2"/>
      <c r="I227" s="24" t="s">
        <v>165</v>
      </c>
      <c r="J227" s="24">
        <v>10016</v>
      </c>
      <c r="K227" s="130" t="s">
        <v>166</v>
      </c>
      <c r="L227" s="185">
        <v>41319</v>
      </c>
      <c r="M227" s="2"/>
      <c r="N227" s="2"/>
      <c r="O227" s="2"/>
      <c r="P227" s="2"/>
    </row>
    <row r="228" spans="1:16" ht="32.25">
      <c r="A228" s="182" t="s">
        <v>465</v>
      </c>
      <c r="B228" s="205" t="s">
        <v>140</v>
      </c>
      <c r="C228" s="206">
        <v>2</v>
      </c>
      <c r="D228" s="207">
        <v>4344.2</v>
      </c>
      <c r="E228" s="208">
        <v>8688.4</v>
      </c>
      <c r="F228" s="2"/>
      <c r="G228" s="130" t="s">
        <v>164</v>
      </c>
      <c r="H228" s="2"/>
      <c r="I228" s="24" t="s">
        <v>165</v>
      </c>
      <c r="J228" s="24">
        <v>10016</v>
      </c>
      <c r="K228" s="130" t="s">
        <v>166</v>
      </c>
      <c r="L228" s="185">
        <v>41319</v>
      </c>
      <c r="M228" s="2"/>
      <c r="N228" s="2"/>
      <c r="O228" s="2"/>
      <c r="P228" s="2"/>
    </row>
    <row r="229" spans="1:16" ht="32.25">
      <c r="A229" s="182" t="s">
        <v>466</v>
      </c>
      <c r="B229" s="205" t="s">
        <v>141</v>
      </c>
      <c r="C229" s="206">
        <v>7</v>
      </c>
      <c r="D229" s="207">
        <v>4114.26</v>
      </c>
      <c r="E229" s="208">
        <v>28799.82</v>
      </c>
      <c r="F229" s="2"/>
      <c r="G229" s="130" t="s">
        <v>164</v>
      </c>
      <c r="H229" s="2"/>
      <c r="I229" s="24" t="s">
        <v>165</v>
      </c>
      <c r="J229" s="24">
        <v>10016</v>
      </c>
      <c r="K229" s="130" t="s">
        <v>166</v>
      </c>
      <c r="L229" s="185">
        <v>41319</v>
      </c>
      <c r="M229" s="2"/>
      <c r="N229" s="2"/>
      <c r="O229" s="2"/>
      <c r="P229" s="2"/>
    </row>
    <row r="230" spans="1:16" ht="32.25">
      <c r="A230" s="182" t="s">
        <v>467</v>
      </c>
      <c r="B230" s="205" t="s">
        <v>141</v>
      </c>
      <c r="C230" s="206">
        <v>1</v>
      </c>
      <c r="D230" s="207" t="s">
        <v>162</v>
      </c>
      <c r="E230" s="208">
        <v>4879.2</v>
      </c>
      <c r="F230" s="2"/>
      <c r="G230" s="130" t="s">
        <v>164</v>
      </c>
      <c r="H230" s="2"/>
      <c r="I230" s="24" t="s">
        <v>165</v>
      </c>
      <c r="J230" s="24">
        <v>10016</v>
      </c>
      <c r="K230" s="130" t="s">
        <v>166</v>
      </c>
      <c r="L230" s="185">
        <v>41319</v>
      </c>
      <c r="M230" s="2"/>
      <c r="N230" s="2"/>
      <c r="O230" s="2"/>
      <c r="P230" s="2"/>
    </row>
    <row r="231" spans="1:16" ht="32.25">
      <c r="A231" s="182" t="s">
        <v>468</v>
      </c>
      <c r="B231" s="205" t="s">
        <v>142</v>
      </c>
      <c r="C231" s="206">
        <v>1</v>
      </c>
      <c r="D231" s="207" t="s">
        <v>163</v>
      </c>
      <c r="E231" s="208">
        <v>5077.56</v>
      </c>
      <c r="F231" s="2"/>
      <c r="G231" s="130" t="s">
        <v>164</v>
      </c>
      <c r="H231" s="2"/>
      <c r="I231" s="24" t="s">
        <v>165</v>
      </c>
      <c r="J231" s="24">
        <v>10016</v>
      </c>
      <c r="K231" s="130" t="s">
        <v>166</v>
      </c>
      <c r="L231" s="185">
        <v>41319</v>
      </c>
      <c r="M231" s="2"/>
      <c r="N231" s="2"/>
      <c r="O231" s="2"/>
      <c r="P231" s="2"/>
    </row>
    <row r="232" spans="1:16" ht="32.25">
      <c r="A232" s="182" t="s">
        <v>469</v>
      </c>
      <c r="B232" s="205" t="s">
        <v>143</v>
      </c>
      <c r="C232" s="206">
        <v>10</v>
      </c>
      <c r="D232" s="207">
        <v>4001.4</v>
      </c>
      <c r="E232" s="208">
        <v>40014</v>
      </c>
      <c r="F232" s="2"/>
      <c r="G232" s="130" t="s">
        <v>164</v>
      </c>
      <c r="H232" s="2"/>
      <c r="I232" s="24" t="s">
        <v>165</v>
      </c>
      <c r="J232" s="24">
        <v>10016</v>
      </c>
      <c r="K232" s="130" t="s">
        <v>166</v>
      </c>
      <c r="L232" s="185">
        <v>41319</v>
      </c>
      <c r="M232" s="2"/>
      <c r="N232" s="2"/>
      <c r="O232" s="2"/>
      <c r="P232" s="2"/>
    </row>
    <row r="233" spans="1:16" ht="32.25">
      <c r="A233" s="87" t="s">
        <v>470</v>
      </c>
      <c r="B233" s="205" t="s">
        <v>143</v>
      </c>
      <c r="C233" s="206">
        <v>2</v>
      </c>
      <c r="D233" s="207">
        <v>4799.4</v>
      </c>
      <c r="E233" s="208">
        <v>9598.8</v>
      </c>
      <c r="F233" s="2"/>
      <c r="G233" s="130" t="s">
        <v>164</v>
      </c>
      <c r="H233" s="2"/>
      <c r="I233" s="24" t="s">
        <v>165</v>
      </c>
      <c r="J233" s="24">
        <v>10016</v>
      </c>
      <c r="K233" s="130" t="s">
        <v>166</v>
      </c>
      <c r="L233" s="185">
        <v>41319</v>
      </c>
      <c r="M233" s="2"/>
      <c r="N233" s="2"/>
      <c r="O233" s="2"/>
      <c r="P233" s="2"/>
    </row>
    <row r="234" spans="1:16" ht="36.75" customHeight="1">
      <c r="A234" s="87" t="s">
        <v>1913</v>
      </c>
      <c r="B234" s="119" t="s">
        <v>1912</v>
      </c>
      <c r="C234" s="138">
        <v>2</v>
      </c>
      <c r="D234" s="138">
        <v>1227.08</v>
      </c>
      <c r="E234" s="106">
        <v>2454.16</v>
      </c>
      <c r="F234" s="106">
        <v>2454.16</v>
      </c>
      <c r="G234" s="23" t="s">
        <v>1925</v>
      </c>
      <c r="H234" s="145">
        <v>41526</v>
      </c>
      <c r="I234" s="84" t="s">
        <v>1926</v>
      </c>
      <c r="J234" s="84">
        <v>10009</v>
      </c>
      <c r="K234" s="23" t="s">
        <v>1792</v>
      </c>
      <c r="L234" s="108">
        <v>41572</v>
      </c>
      <c r="M234" s="47"/>
      <c r="N234" s="47"/>
      <c r="O234" s="47"/>
      <c r="P234" s="2"/>
    </row>
    <row r="235" spans="1:16" ht="33.75" customHeight="1">
      <c r="A235" s="87" t="s">
        <v>1914</v>
      </c>
      <c r="B235" s="119" t="s">
        <v>1912</v>
      </c>
      <c r="C235" s="138">
        <v>2</v>
      </c>
      <c r="D235" s="138">
        <v>1227.08</v>
      </c>
      <c r="E235" s="106">
        <v>2454.16</v>
      </c>
      <c r="F235" s="106">
        <v>2454.16</v>
      </c>
      <c r="G235" s="23" t="s">
        <v>1925</v>
      </c>
      <c r="H235" s="145">
        <v>41526</v>
      </c>
      <c r="I235" s="84" t="s">
        <v>1926</v>
      </c>
      <c r="J235" s="84">
        <v>10012</v>
      </c>
      <c r="K235" s="23" t="s">
        <v>1491</v>
      </c>
      <c r="L235" s="108">
        <v>41572</v>
      </c>
      <c r="M235" s="47"/>
      <c r="N235" s="47"/>
      <c r="O235" s="47"/>
      <c r="P235" s="2"/>
    </row>
    <row r="236" spans="1:16" ht="22.5" customHeight="1">
      <c r="A236" s="87" t="s">
        <v>1915</v>
      </c>
      <c r="B236" s="119" t="s">
        <v>1912</v>
      </c>
      <c r="C236" s="138">
        <v>2</v>
      </c>
      <c r="D236" s="138">
        <v>1227.08</v>
      </c>
      <c r="E236" s="106">
        <v>2454.16</v>
      </c>
      <c r="F236" s="106">
        <v>2454.16</v>
      </c>
      <c r="G236" s="23" t="s">
        <v>1925</v>
      </c>
      <c r="H236" s="145">
        <v>41526</v>
      </c>
      <c r="I236" s="84" t="s">
        <v>1926</v>
      </c>
      <c r="J236" s="90">
        <v>10016</v>
      </c>
      <c r="K236" s="82" t="s">
        <v>39</v>
      </c>
      <c r="L236" s="108">
        <v>41572</v>
      </c>
      <c r="M236" s="47"/>
      <c r="N236" s="47"/>
      <c r="O236" s="47"/>
      <c r="P236" s="2"/>
    </row>
    <row r="237" spans="1:16" ht="33" customHeight="1">
      <c r="A237" s="87" t="s">
        <v>1916</v>
      </c>
      <c r="B237" s="119" t="s">
        <v>1912</v>
      </c>
      <c r="C237" s="138">
        <v>2</v>
      </c>
      <c r="D237" s="138">
        <v>1227.08</v>
      </c>
      <c r="E237" s="106">
        <v>2454.16</v>
      </c>
      <c r="F237" s="106">
        <v>2454.16</v>
      </c>
      <c r="G237" s="23" t="s">
        <v>1925</v>
      </c>
      <c r="H237" s="145">
        <v>41526</v>
      </c>
      <c r="I237" s="84" t="s">
        <v>1926</v>
      </c>
      <c r="J237" s="84">
        <v>10017</v>
      </c>
      <c r="K237" s="23" t="s">
        <v>1793</v>
      </c>
      <c r="L237" s="108">
        <v>41572</v>
      </c>
      <c r="M237" s="47"/>
      <c r="N237" s="47"/>
      <c r="O237" s="47"/>
      <c r="P237" s="2"/>
    </row>
    <row r="238" spans="1:16" ht="37.5" customHeight="1">
      <c r="A238" s="87" t="s">
        <v>1917</v>
      </c>
      <c r="B238" s="119" t="s">
        <v>1912</v>
      </c>
      <c r="C238" s="138">
        <v>2</v>
      </c>
      <c r="D238" s="138">
        <v>1227.08</v>
      </c>
      <c r="E238" s="106">
        <v>2454.16</v>
      </c>
      <c r="F238" s="106">
        <v>2454.16</v>
      </c>
      <c r="G238" s="23" t="s">
        <v>1925</v>
      </c>
      <c r="H238" s="145">
        <v>41526</v>
      </c>
      <c r="I238" s="84" t="s">
        <v>1926</v>
      </c>
      <c r="J238" s="84">
        <v>10034</v>
      </c>
      <c r="K238" s="23" t="s">
        <v>1794</v>
      </c>
      <c r="L238" s="108">
        <v>41572</v>
      </c>
      <c r="M238" s="47"/>
      <c r="N238" s="47"/>
      <c r="O238" s="47"/>
      <c r="P238" s="2"/>
    </row>
    <row r="239" spans="1:16" ht="32.25" customHeight="1">
      <c r="A239" s="87" t="s">
        <v>1918</v>
      </c>
      <c r="B239" s="119" t="s">
        <v>1912</v>
      </c>
      <c r="C239" s="138">
        <v>2</v>
      </c>
      <c r="D239" s="138">
        <v>1227.08</v>
      </c>
      <c r="E239" s="106">
        <v>2454.16</v>
      </c>
      <c r="F239" s="106">
        <v>2454.16</v>
      </c>
      <c r="G239" s="23" t="s">
        <v>1925</v>
      </c>
      <c r="H239" s="145">
        <v>41526</v>
      </c>
      <c r="I239" s="84" t="s">
        <v>1926</v>
      </c>
      <c r="J239" s="84">
        <v>10024</v>
      </c>
      <c r="K239" s="23" t="s">
        <v>1795</v>
      </c>
      <c r="L239" s="108">
        <v>41572</v>
      </c>
      <c r="M239" s="47"/>
      <c r="N239" s="47"/>
      <c r="O239" s="47"/>
      <c r="P239" s="2"/>
    </row>
    <row r="240" spans="1:16" ht="32.25" customHeight="1">
      <c r="A240" s="87" t="s">
        <v>1919</v>
      </c>
      <c r="B240" s="119" t="s">
        <v>1912</v>
      </c>
      <c r="C240" s="138">
        <v>2</v>
      </c>
      <c r="D240" s="138">
        <v>1227.08</v>
      </c>
      <c r="E240" s="106">
        <v>2454.16</v>
      </c>
      <c r="F240" s="106">
        <v>2454.16</v>
      </c>
      <c r="G240" s="23" t="s">
        <v>1925</v>
      </c>
      <c r="H240" s="145">
        <v>41526</v>
      </c>
      <c r="I240" s="84" t="s">
        <v>1926</v>
      </c>
      <c r="J240" s="84">
        <v>10032</v>
      </c>
      <c r="K240" s="23" t="s">
        <v>1796</v>
      </c>
      <c r="L240" s="108">
        <v>41572</v>
      </c>
      <c r="M240" s="47"/>
      <c r="N240" s="47"/>
      <c r="O240" s="47"/>
      <c r="P240" s="2"/>
    </row>
    <row r="241" spans="1:16" ht="33.75" customHeight="1">
      <c r="A241" s="87" t="s">
        <v>1920</v>
      </c>
      <c r="B241" s="119" t="s">
        <v>1912</v>
      </c>
      <c r="C241" s="138">
        <v>2</v>
      </c>
      <c r="D241" s="138">
        <v>1227.08</v>
      </c>
      <c r="E241" s="106">
        <v>2454.16</v>
      </c>
      <c r="F241" s="106">
        <v>2454.16</v>
      </c>
      <c r="G241" s="23" t="s">
        <v>1925</v>
      </c>
      <c r="H241" s="145">
        <v>41526</v>
      </c>
      <c r="I241" s="84" t="s">
        <v>1926</v>
      </c>
      <c r="J241" s="84">
        <v>10013</v>
      </c>
      <c r="K241" s="23" t="s">
        <v>785</v>
      </c>
      <c r="L241" s="108">
        <v>41572</v>
      </c>
      <c r="M241" s="47"/>
      <c r="N241" s="47"/>
      <c r="O241" s="47"/>
      <c r="P241" s="2"/>
    </row>
    <row r="242" spans="1:16" ht="32.25" customHeight="1">
      <c r="A242" s="87" t="s">
        <v>1921</v>
      </c>
      <c r="B242" s="119" t="s">
        <v>1912</v>
      </c>
      <c r="C242" s="138">
        <v>2</v>
      </c>
      <c r="D242" s="138">
        <v>1227.08</v>
      </c>
      <c r="E242" s="106">
        <v>2454.16</v>
      </c>
      <c r="F242" s="106">
        <v>2454.16</v>
      </c>
      <c r="G242" s="23" t="s">
        <v>1925</v>
      </c>
      <c r="H242" s="145">
        <v>41526</v>
      </c>
      <c r="I242" s="84" t="s">
        <v>1926</v>
      </c>
      <c r="J242" s="84">
        <v>10031</v>
      </c>
      <c r="K242" s="23" t="s">
        <v>537</v>
      </c>
      <c r="L242" s="108">
        <v>41572</v>
      </c>
      <c r="M242" s="47"/>
      <c r="N242" s="47"/>
      <c r="O242" s="47"/>
      <c r="P242" s="2"/>
    </row>
    <row r="243" spans="1:16" ht="31.5" customHeight="1">
      <c r="A243" s="87" t="s">
        <v>1922</v>
      </c>
      <c r="B243" s="119" t="s">
        <v>1912</v>
      </c>
      <c r="C243" s="138">
        <v>2</v>
      </c>
      <c r="D243" s="138">
        <v>1227.08</v>
      </c>
      <c r="E243" s="106">
        <v>2454.16</v>
      </c>
      <c r="F243" s="106">
        <v>2454.16</v>
      </c>
      <c r="G243" s="23" t="s">
        <v>1925</v>
      </c>
      <c r="H243" s="145">
        <v>41526</v>
      </c>
      <c r="I243" s="84" t="s">
        <v>1926</v>
      </c>
      <c r="J243" s="84">
        <v>10023</v>
      </c>
      <c r="K243" s="23" t="s">
        <v>1797</v>
      </c>
      <c r="L243" s="108">
        <v>41572</v>
      </c>
      <c r="M243" s="47"/>
      <c r="N243" s="47"/>
      <c r="O243" s="47"/>
      <c r="P243" s="2"/>
    </row>
    <row r="244" spans="1:16" ht="33" customHeight="1">
      <c r="A244" s="87" t="s">
        <v>1923</v>
      </c>
      <c r="B244" s="119" t="s">
        <v>1912</v>
      </c>
      <c r="C244" s="138">
        <v>2</v>
      </c>
      <c r="D244" s="138">
        <v>1227.08</v>
      </c>
      <c r="E244" s="106">
        <v>2454.16</v>
      </c>
      <c r="F244" s="106">
        <v>2454.16</v>
      </c>
      <c r="G244" s="23" t="s">
        <v>1925</v>
      </c>
      <c r="H244" s="145">
        <v>41526</v>
      </c>
      <c r="I244" s="84" t="s">
        <v>1926</v>
      </c>
      <c r="J244" s="84">
        <v>10030</v>
      </c>
      <c r="K244" s="23" t="s">
        <v>1798</v>
      </c>
      <c r="L244" s="108">
        <v>41572</v>
      </c>
      <c r="M244" s="47"/>
      <c r="N244" s="47"/>
      <c r="O244" s="47"/>
      <c r="P244" s="2"/>
    </row>
    <row r="245" spans="1:16" ht="36" customHeight="1">
      <c r="A245" s="87" t="s">
        <v>1924</v>
      </c>
      <c r="B245" s="119" t="s">
        <v>1912</v>
      </c>
      <c r="C245" s="138">
        <v>2</v>
      </c>
      <c r="D245" s="138">
        <v>1227.08</v>
      </c>
      <c r="E245" s="106">
        <v>2454.16</v>
      </c>
      <c r="F245" s="106">
        <v>2454.16</v>
      </c>
      <c r="G245" s="23" t="s">
        <v>1925</v>
      </c>
      <c r="H245" s="145">
        <v>41526</v>
      </c>
      <c r="I245" s="84" t="s">
        <v>1926</v>
      </c>
      <c r="J245" s="84">
        <v>10015</v>
      </c>
      <c r="K245" s="23" t="s">
        <v>1799</v>
      </c>
      <c r="L245" s="108">
        <v>41572</v>
      </c>
      <c r="M245" s="47"/>
      <c r="N245" s="47"/>
      <c r="O245" s="47"/>
      <c r="P245" s="2"/>
    </row>
    <row r="246" spans="1:16" s="1" customFormat="1" ht="21.75">
      <c r="A246" s="87" t="s">
        <v>1927</v>
      </c>
      <c r="B246" s="119" t="s">
        <v>1928</v>
      </c>
      <c r="C246" s="138">
        <v>1</v>
      </c>
      <c r="D246" s="138">
        <v>26000</v>
      </c>
      <c r="E246" s="22">
        <v>26000</v>
      </c>
      <c r="F246" s="22">
        <v>26000</v>
      </c>
      <c r="G246" s="23" t="s">
        <v>1929</v>
      </c>
      <c r="H246" s="108">
        <v>41565</v>
      </c>
      <c r="I246" s="84" t="s">
        <v>1930</v>
      </c>
      <c r="J246" s="3">
        <v>10006</v>
      </c>
      <c r="K246" s="87" t="s">
        <v>741</v>
      </c>
      <c r="L246" s="108">
        <v>41593</v>
      </c>
      <c r="M246" s="84"/>
      <c r="N246" s="84"/>
      <c r="O246" s="84"/>
      <c r="P246" s="3"/>
    </row>
    <row r="247" spans="1:16" s="1" customFormat="1" ht="32.25">
      <c r="A247" s="87" t="s">
        <v>1931</v>
      </c>
      <c r="B247" s="119" t="s">
        <v>1933</v>
      </c>
      <c r="C247" s="138">
        <v>1</v>
      </c>
      <c r="D247" s="138">
        <v>33000</v>
      </c>
      <c r="E247" s="22">
        <v>33000</v>
      </c>
      <c r="F247" s="22">
        <v>33000</v>
      </c>
      <c r="G247" s="23" t="s">
        <v>1929</v>
      </c>
      <c r="H247" s="108">
        <v>41565</v>
      </c>
      <c r="I247" s="84" t="s">
        <v>1930</v>
      </c>
      <c r="J247" s="3">
        <v>10006</v>
      </c>
      <c r="K247" s="87" t="s">
        <v>741</v>
      </c>
      <c r="L247" s="108">
        <v>41593</v>
      </c>
      <c r="M247" s="84"/>
      <c r="N247" s="84"/>
      <c r="O247" s="84"/>
      <c r="P247" s="3"/>
    </row>
    <row r="248" spans="1:16" s="1" customFormat="1" ht="21.75">
      <c r="A248" s="182" t="s">
        <v>1932</v>
      </c>
      <c r="B248" s="311" t="s">
        <v>1934</v>
      </c>
      <c r="C248" s="153">
        <v>1</v>
      </c>
      <c r="D248" s="153">
        <v>31000</v>
      </c>
      <c r="E248" s="96">
        <v>31000</v>
      </c>
      <c r="F248" s="96">
        <v>31000</v>
      </c>
      <c r="G248" s="82" t="s">
        <v>1929</v>
      </c>
      <c r="H248" s="147">
        <v>41565</v>
      </c>
      <c r="I248" s="90" t="s">
        <v>1930</v>
      </c>
      <c r="J248" s="50">
        <v>10006</v>
      </c>
      <c r="K248" s="182" t="s">
        <v>741</v>
      </c>
      <c r="L248" s="147">
        <v>41593</v>
      </c>
      <c r="M248" s="90"/>
      <c r="N248" s="90"/>
      <c r="O248" s="90"/>
      <c r="P248" s="50"/>
    </row>
    <row r="249" spans="1:16" ht="114.75">
      <c r="A249" s="84" t="s">
        <v>2385</v>
      </c>
      <c r="B249" s="119" t="s">
        <v>2380</v>
      </c>
      <c r="C249" s="119">
        <v>1</v>
      </c>
      <c r="D249" s="119">
        <v>21400</v>
      </c>
      <c r="E249" s="22">
        <v>21400</v>
      </c>
      <c r="F249" s="22">
        <v>21400</v>
      </c>
      <c r="G249" s="23" t="s">
        <v>2381</v>
      </c>
      <c r="H249" s="5">
        <v>44391</v>
      </c>
      <c r="I249" s="84" t="s">
        <v>2382</v>
      </c>
      <c r="J249" s="2"/>
      <c r="K249" s="84" t="s">
        <v>2383</v>
      </c>
      <c r="L249" s="5">
        <v>44391</v>
      </c>
      <c r="M249" s="2"/>
      <c r="N249" s="2"/>
      <c r="O249" s="4" t="s">
        <v>2384</v>
      </c>
      <c r="P249" s="2"/>
    </row>
    <row r="250" ht="22.5">
      <c r="B250" s="218" t="s">
        <v>1817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9.57421875" style="0" customWidth="1"/>
    <col min="2" max="2" width="38.00390625" style="0" customWidth="1"/>
    <col min="3" max="3" width="20.421875" style="0" customWidth="1"/>
    <col min="4" max="4" width="27.7109375" style="0" customWidth="1"/>
    <col min="5" max="5" width="37.7109375" style="0" customWidth="1"/>
  </cols>
  <sheetData>
    <row r="1" ht="12.75">
      <c r="A1" t="s">
        <v>1170</v>
      </c>
    </row>
    <row r="6" spans="1:5" ht="51">
      <c r="A6" s="2" t="s">
        <v>1466</v>
      </c>
      <c r="B6" s="4" t="s">
        <v>1467</v>
      </c>
      <c r="C6" s="4" t="s">
        <v>1334</v>
      </c>
      <c r="D6" s="4" t="s">
        <v>1335</v>
      </c>
      <c r="E6" s="11" t="s">
        <v>1336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R53"/>
  <sheetViews>
    <sheetView zoomScalePageLayoutView="0" workbookViewId="0" topLeftCell="A1">
      <pane xSplit="4" ySplit="2" topLeftCell="N30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9" sqref="D9"/>
    </sheetView>
  </sheetViews>
  <sheetFormatPr defaultColWidth="9.140625" defaultRowHeight="12.75"/>
  <cols>
    <col min="1" max="1" width="3.57421875" style="10" customWidth="1"/>
    <col min="2" max="2" width="34.57421875" style="0" customWidth="1"/>
    <col min="3" max="3" width="6.421875" style="0" customWidth="1"/>
    <col min="4" max="4" width="37.00390625" style="0" customWidth="1"/>
    <col min="5" max="5" width="9.57421875" style="0" bestFit="1" customWidth="1"/>
    <col min="6" max="6" width="60.8515625" style="0" customWidth="1"/>
    <col min="7" max="7" width="14.8515625" style="0" customWidth="1"/>
    <col min="8" max="8" width="10.140625" style="0" bestFit="1" customWidth="1"/>
    <col min="9" max="9" width="10.140625" style="0" customWidth="1"/>
    <col min="10" max="11" width="12.00390625" style="0" customWidth="1"/>
    <col min="12" max="13" width="25.28125" style="0" customWidth="1"/>
    <col min="14" max="14" width="16.140625" style="0" customWidth="1"/>
    <col min="15" max="15" width="19.28125" style="0" customWidth="1"/>
    <col min="16" max="16" width="26.00390625" style="0" customWidth="1"/>
    <col min="17" max="17" width="56.140625" style="0" customWidth="1"/>
    <col min="18" max="18" width="44.28125" style="0" customWidth="1"/>
  </cols>
  <sheetData>
    <row r="1" spans="1:16" ht="36" customHeight="1">
      <c r="A1" s="779" t="s">
        <v>529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</row>
    <row r="2" spans="1:18" ht="63.75" customHeight="1">
      <c r="A2" s="55" t="s">
        <v>1097</v>
      </c>
      <c r="B2" s="56" t="s">
        <v>1058</v>
      </c>
      <c r="C2" s="56" t="s">
        <v>381</v>
      </c>
      <c r="D2" s="57" t="s">
        <v>675</v>
      </c>
      <c r="E2" s="56" t="s">
        <v>1210</v>
      </c>
      <c r="F2" s="56" t="s">
        <v>1211</v>
      </c>
      <c r="G2" s="56" t="s">
        <v>1018</v>
      </c>
      <c r="H2" s="58" t="s">
        <v>1112</v>
      </c>
      <c r="I2" s="58" t="s">
        <v>1652</v>
      </c>
      <c r="J2" s="56" t="s">
        <v>1025</v>
      </c>
      <c r="K2" s="56" t="s">
        <v>1017</v>
      </c>
      <c r="L2" s="56" t="s">
        <v>1354</v>
      </c>
      <c r="M2" s="56" t="s">
        <v>1303</v>
      </c>
      <c r="N2" s="56" t="s">
        <v>794</v>
      </c>
      <c r="O2" s="55" t="s">
        <v>245</v>
      </c>
      <c r="P2" s="59" t="s">
        <v>676</v>
      </c>
      <c r="Q2" s="2" t="s">
        <v>688</v>
      </c>
      <c r="R2" s="2" t="s">
        <v>99</v>
      </c>
    </row>
    <row r="3" spans="1:18" ht="30">
      <c r="A3" s="60">
        <v>1</v>
      </c>
      <c r="B3" s="61" t="s">
        <v>1204</v>
      </c>
      <c r="C3" s="62">
        <v>90001</v>
      </c>
      <c r="D3" s="61" t="s">
        <v>1293</v>
      </c>
      <c r="E3" s="59">
        <v>64.6</v>
      </c>
      <c r="F3" s="59" t="s">
        <v>508</v>
      </c>
      <c r="G3" s="59"/>
      <c r="H3" s="63">
        <v>38560</v>
      </c>
      <c r="I3" s="63"/>
      <c r="J3" s="63">
        <v>38463</v>
      </c>
      <c r="K3" s="63"/>
      <c r="L3" s="59" t="s">
        <v>1291</v>
      </c>
      <c r="M3" s="59"/>
      <c r="N3" s="59"/>
      <c r="O3" s="64">
        <v>2006</v>
      </c>
      <c r="P3" s="64" t="s">
        <v>535</v>
      </c>
      <c r="Q3" s="2"/>
      <c r="R3" s="2"/>
    </row>
    <row r="4" spans="1:18" ht="36" customHeight="1">
      <c r="A4" s="60">
        <v>2</v>
      </c>
      <c r="B4" s="64" t="s">
        <v>1517</v>
      </c>
      <c r="C4" s="64">
        <v>90002</v>
      </c>
      <c r="D4" s="59" t="s">
        <v>1632</v>
      </c>
      <c r="E4" s="59">
        <v>325.9</v>
      </c>
      <c r="F4" s="59" t="s">
        <v>121</v>
      </c>
      <c r="G4" s="59"/>
      <c r="H4" s="63">
        <v>38161</v>
      </c>
      <c r="I4" s="63"/>
      <c r="J4" s="63">
        <v>38463</v>
      </c>
      <c r="K4" s="63"/>
      <c r="L4" s="59" t="s">
        <v>1290</v>
      </c>
      <c r="M4" s="59"/>
      <c r="N4" s="59"/>
      <c r="O4" s="64">
        <v>2007</v>
      </c>
      <c r="P4" s="64" t="s">
        <v>534</v>
      </c>
      <c r="Q4" s="2"/>
      <c r="R4" s="2"/>
    </row>
    <row r="5" spans="1:18" ht="15">
      <c r="A5" s="60">
        <v>3</v>
      </c>
      <c r="B5" s="59" t="s">
        <v>1633</v>
      </c>
      <c r="C5" s="59">
        <v>90003</v>
      </c>
      <c r="D5" s="59" t="s">
        <v>1634</v>
      </c>
      <c r="E5" s="59">
        <v>147.1</v>
      </c>
      <c r="F5" s="59" t="s">
        <v>121</v>
      </c>
      <c r="G5" s="59"/>
      <c r="H5" s="63">
        <v>38761</v>
      </c>
      <c r="I5" s="63"/>
      <c r="J5" s="63">
        <v>38877</v>
      </c>
      <c r="K5" s="63"/>
      <c r="L5" s="63" t="s">
        <v>1502</v>
      </c>
      <c r="M5" s="63"/>
      <c r="N5" s="63"/>
      <c r="O5" s="59">
        <v>2007</v>
      </c>
      <c r="P5" s="59" t="s">
        <v>1240</v>
      </c>
      <c r="Q5" s="2"/>
      <c r="R5" s="2"/>
    </row>
    <row r="6" spans="1:18" ht="15">
      <c r="A6" s="60">
        <v>4</v>
      </c>
      <c r="B6" s="59" t="s">
        <v>378</v>
      </c>
      <c r="C6" s="59">
        <v>90004</v>
      </c>
      <c r="D6" s="59" t="s">
        <v>379</v>
      </c>
      <c r="E6" s="59">
        <v>161.6</v>
      </c>
      <c r="F6" s="59" t="s">
        <v>121</v>
      </c>
      <c r="G6" s="59"/>
      <c r="H6" s="63">
        <v>38761</v>
      </c>
      <c r="I6" s="63"/>
      <c r="J6" s="63">
        <v>38877</v>
      </c>
      <c r="K6" s="63"/>
      <c r="L6" s="63" t="s">
        <v>380</v>
      </c>
      <c r="M6" s="63"/>
      <c r="N6" s="63"/>
      <c r="O6" s="59">
        <v>2007</v>
      </c>
      <c r="P6" s="59" t="s">
        <v>1240</v>
      </c>
      <c r="Q6" s="2"/>
      <c r="R6" s="2"/>
    </row>
    <row r="7" spans="1:18" ht="30">
      <c r="A7" s="60">
        <v>5</v>
      </c>
      <c r="B7" s="59" t="s">
        <v>1074</v>
      </c>
      <c r="C7" s="59">
        <v>90005</v>
      </c>
      <c r="D7" s="59" t="s">
        <v>1370</v>
      </c>
      <c r="E7" s="65">
        <v>98.9</v>
      </c>
      <c r="F7" s="65" t="s">
        <v>508</v>
      </c>
      <c r="G7" s="65"/>
      <c r="H7" s="63">
        <v>39098</v>
      </c>
      <c r="I7" s="63"/>
      <c r="J7" s="66">
        <v>39304</v>
      </c>
      <c r="K7" s="66"/>
      <c r="L7" s="63" t="s">
        <v>1219</v>
      </c>
      <c r="M7" s="63"/>
      <c r="N7" s="63"/>
      <c r="O7" s="59" t="s">
        <v>1271</v>
      </c>
      <c r="P7" s="64" t="s">
        <v>1055</v>
      </c>
      <c r="Q7" s="2"/>
      <c r="R7" s="2"/>
    </row>
    <row r="8" spans="1:18" ht="15">
      <c r="A8" s="60">
        <v>6</v>
      </c>
      <c r="B8" s="59" t="s">
        <v>63</v>
      </c>
      <c r="C8" s="59">
        <v>90006</v>
      </c>
      <c r="D8" s="59" t="s">
        <v>1471</v>
      </c>
      <c r="E8" s="59">
        <v>58.5</v>
      </c>
      <c r="F8" s="59" t="s">
        <v>121</v>
      </c>
      <c r="G8" s="59"/>
      <c r="H8" s="63">
        <v>39157</v>
      </c>
      <c r="I8" s="63"/>
      <c r="J8" s="63">
        <v>39423</v>
      </c>
      <c r="K8" s="63"/>
      <c r="L8" s="59"/>
      <c r="M8" s="59"/>
      <c r="N8" s="59"/>
      <c r="O8" s="59" t="s">
        <v>31</v>
      </c>
      <c r="P8" s="59"/>
      <c r="Q8" s="2"/>
      <c r="R8" s="2"/>
    </row>
    <row r="9" spans="1:18" ht="81.75" customHeight="1">
      <c r="A9" s="60">
        <v>7</v>
      </c>
      <c r="B9" s="131" t="s">
        <v>1288</v>
      </c>
      <c r="C9" s="131">
        <v>90007</v>
      </c>
      <c r="D9" s="132" t="s">
        <v>533</v>
      </c>
      <c r="E9" s="131">
        <v>278.4</v>
      </c>
      <c r="F9" s="131" t="s">
        <v>121</v>
      </c>
      <c r="G9" s="131"/>
      <c r="H9" s="133">
        <v>39763</v>
      </c>
      <c r="I9" s="133"/>
      <c r="J9" s="131"/>
      <c r="K9" s="131"/>
      <c r="L9" s="131"/>
      <c r="M9" s="131"/>
      <c r="N9" s="131"/>
      <c r="O9" s="131"/>
      <c r="P9" s="132" t="s">
        <v>530</v>
      </c>
      <c r="Q9" s="134"/>
      <c r="R9" s="2"/>
    </row>
    <row r="10" spans="1:18" ht="90">
      <c r="A10" s="60">
        <v>8</v>
      </c>
      <c r="B10" s="59" t="s">
        <v>1289</v>
      </c>
      <c r="C10" s="59">
        <v>90008</v>
      </c>
      <c r="D10" s="64" t="s">
        <v>531</v>
      </c>
      <c r="E10" s="59">
        <v>298</v>
      </c>
      <c r="F10" s="59" t="s">
        <v>121</v>
      </c>
      <c r="G10" s="59"/>
      <c r="H10" s="63">
        <v>39762</v>
      </c>
      <c r="I10" s="63"/>
      <c r="J10" s="63">
        <v>39853</v>
      </c>
      <c r="K10" s="63"/>
      <c r="L10" s="59" t="s">
        <v>409</v>
      </c>
      <c r="M10" s="59"/>
      <c r="N10" s="59"/>
      <c r="O10" s="63">
        <v>40298</v>
      </c>
      <c r="P10" s="64" t="s">
        <v>429</v>
      </c>
      <c r="Q10" s="2"/>
      <c r="R10" s="2"/>
    </row>
    <row r="11" spans="1:18" s="18" customFormat="1" ht="45">
      <c r="A11" s="135">
        <v>9</v>
      </c>
      <c r="B11" s="131" t="s">
        <v>398</v>
      </c>
      <c r="C11" s="131">
        <v>90009</v>
      </c>
      <c r="D11" s="131" t="s">
        <v>399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2" t="s">
        <v>278</v>
      </c>
      <c r="Q11" s="134"/>
      <c r="R11" s="134"/>
    </row>
    <row r="12" spans="1:18" s="1" customFormat="1" ht="150">
      <c r="A12" s="75">
        <v>10</v>
      </c>
      <c r="B12" s="65"/>
      <c r="C12" s="65"/>
      <c r="D12" s="131" t="s">
        <v>1054</v>
      </c>
      <c r="E12" s="65">
        <v>44.1</v>
      </c>
      <c r="F12" s="65" t="s">
        <v>1353</v>
      </c>
      <c r="G12" s="65"/>
      <c r="H12" s="66">
        <v>39035</v>
      </c>
      <c r="I12" s="65"/>
      <c r="J12" s="66">
        <v>39809</v>
      </c>
      <c r="K12" s="66"/>
      <c r="L12" s="65"/>
      <c r="M12" s="65"/>
      <c r="N12" s="65"/>
      <c r="O12" s="66">
        <v>40298</v>
      </c>
      <c r="P12" s="76" t="s">
        <v>1130</v>
      </c>
      <c r="Q12" s="3"/>
      <c r="R12" s="3"/>
    </row>
    <row r="13" spans="1:18" s="1" customFormat="1" ht="150">
      <c r="A13" s="75">
        <v>11</v>
      </c>
      <c r="B13" s="65"/>
      <c r="C13" s="65"/>
      <c r="D13" s="131" t="s">
        <v>89</v>
      </c>
      <c r="E13" s="65"/>
      <c r="F13" s="65"/>
      <c r="G13" s="65"/>
      <c r="H13" s="65"/>
      <c r="I13" s="65">
        <v>36</v>
      </c>
      <c r="J13" s="66">
        <v>39809</v>
      </c>
      <c r="K13" s="66"/>
      <c r="L13" s="65"/>
      <c r="M13" s="65"/>
      <c r="N13" s="65"/>
      <c r="O13" s="66">
        <v>40298</v>
      </c>
      <c r="P13" s="76" t="s">
        <v>1130</v>
      </c>
      <c r="Q13" s="3"/>
      <c r="R13" s="3"/>
    </row>
    <row r="14" spans="1:18" s="1" customFormat="1" ht="150">
      <c r="A14" s="75">
        <v>12</v>
      </c>
      <c r="B14" s="65"/>
      <c r="C14" s="65"/>
      <c r="D14" s="131" t="s">
        <v>90</v>
      </c>
      <c r="E14" s="65"/>
      <c r="F14" s="65"/>
      <c r="G14" s="65"/>
      <c r="H14" s="65"/>
      <c r="I14" s="65">
        <v>24.2</v>
      </c>
      <c r="J14" s="66">
        <v>39809</v>
      </c>
      <c r="K14" s="66"/>
      <c r="L14" s="65"/>
      <c r="M14" s="65"/>
      <c r="N14" s="65"/>
      <c r="O14" s="66">
        <v>40298</v>
      </c>
      <c r="P14" s="76" t="s">
        <v>817</v>
      </c>
      <c r="Q14" s="3"/>
      <c r="R14" s="3"/>
    </row>
    <row r="15" spans="1:18" s="1" customFormat="1" ht="30">
      <c r="A15" s="75">
        <v>13</v>
      </c>
      <c r="B15" s="65"/>
      <c r="C15" s="65"/>
      <c r="D15" s="131" t="s">
        <v>91</v>
      </c>
      <c r="E15" s="65"/>
      <c r="F15" s="65"/>
      <c r="G15" s="65"/>
      <c r="H15" s="65"/>
      <c r="I15" s="65"/>
      <c r="J15" s="66">
        <v>39854</v>
      </c>
      <c r="K15" s="66"/>
      <c r="L15" s="65"/>
      <c r="M15" s="65"/>
      <c r="N15" s="65"/>
      <c r="O15" s="66">
        <v>40298</v>
      </c>
      <c r="P15" s="76" t="s">
        <v>92</v>
      </c>
      <c r="Q15" s="3"/>
      <c r="R15" s="3"/>
    </row>
    <row r="16" spans="1:18" s="1" customFormat="1" ht="135">
      <c r="A16" s="75">
        <v>14</v>
      </c>
      <c r="B16" s="65"/>
      <c r="C16" s="65"/>
      <c r="D16" s="131" t="s">
        <v>791</v>
      </c>
      <c r="E16" s="65">
        <v>22.4</v>
      </c>
      <c r="F16" s="78" t="s">
        <v>792</v>
      </c>
      <c r="G16" s="78"/>
      <c r="H16" s="66">
        <v>38757</v>
      </c>
      <c r="I16" s="66">
        <v>39557</v>
      </c>
      <c r="J16" s="66">
        <v>39896</v>
      </c>
      <c r="K16" s="66"/>
      <c r="L16" s="76" t="s">
        <v>793</v>
      </c>
      <c r="M16" s="76"/>
      <c r="N16" s="79">
        <v>40351</v>
      </c>
      <c r="O16" s="66">
        <v>40424</v>
      </c>
      <c r="P16" s="76" t="s">
        <v>1500</v>
      </c>
      <c r="Q16" s="3"/>
      <c r="R16" s="3"/>
    </row>
    <row r="17" spans="1:18" ht="75">
      <c r="A17" s="8">
        <v>15</v>
      </c>
      <c r="B17" s="6" t="s">
        <v>1611</v>
      </c>
      <c r="C17" s="65">
        <v>90010</v>
      </c>
      <c r="D17" s="6" t="s">
        <v>376</v>
      </c>
      <c r="E17" s="6">
        <v>136.7</v>
      </c>
      <c r="F17" s="6" t="s">
        <v>1389</v>
      </c>
      <c r="G17" s="6"/>
      <c r="H17" s="72">
        <v>40220</v>
      </c>
      <c r="I17" s="72">
        <v>40226</v>
      </c>
      <c r="J17" s="72">
        <v>40274</v>
      </c>
      <c r="K17" s="72"/>
      <c r="L17" s="74" t="s">
        <v>1355</v>
      </c>
      <c r="M17" s="74"/>
      <c r="N17" s="74"/>
      <c r="O17" s="5">
        <v>40743</v>
      </c>
      <c r="P17" s="76" t="s">
        <v>373</v>
      </c>
      <c r="Q17" s="2"/>
      <c r="R17" s="2"/>
    </row>
    <row r="18" spans="1:18" s="18" customFormat="1" ht="15">
      <c r="A18" s="136">
        <v>16</v>
      </c>
      <c r="B18" s="137" t="s">
        <v>1077</v>
      </c>
      <c r="C18" s="131">
        <v>90011</v>
      </c>
      <c r="D18" s="131" t="s">
        <v>1555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4"/>
      <c r="P18" s="134" t="s">
        <v>1016</v>
      </c>
      <c r="Q18" s="134"/>
      <c r="R18" s="134"/>
    </row>
    <row r="19" spans="1:18" s="298" customFormat="1" ht="124.5" customHeight="1">
      <c r="A19" s="289">
        <v>17</v>
      </c>
      <c r="B19" s="290" t="s">
        <v>1477</v>
      </c>
      <c r="C19" s="291">
        <v>90012</v>
      </c>
      <c r="D19" s="291" t="s">
        <v>1212</v>
      </c>
      <c r="E19" s="291">
        <v>39.5</v>
      </c>
      <c r="F19" s="290" t="s">
        <v>1478</v>
      </c>
      <c r="G19" s="290"/>
      <c r="H19" s="292">
        <v>40472</v>
      </c>
      <c r="I19" s="292">
        <v>40429</v>
      </c>
      <c r="J19" s="292">
        <v>40493</v>
      </c>
      <c r="K19" s="292">
        <v>40520</v>
      </c>
      <c r="L19" s="290" t="s">
        <v>816</v>
      </c>
      <c r="M19" s="293">
        <v>40885</v>
      </c>
      <c r="N19" s="291" t="s">
        <v>1302</v>
      </c>
      <c r="O19" s="294">
        <v>41416</v>
      </c>
      <c r="P19" s="295" t="s">
        <v>1827</v>
      </c>
      <c r="Q19" s="296" t="s">
        <v>1820</v>
      </c>
      <c r="R19" s="297" t="s">
        <v>277</v>
      </c>
    </row>
    <row r="20" spans="1:18" s="298" customFormat="1" ht="60">
      <c r="A20" s="289">
        <v>18</v>
      </c>
      <c r="B20" s="290" t="s">
        <v>1265</v>
      </c>
      <c r="C20" s="291">
        <v>90013</v>
      </c>
      <c r="D20" s="291" t="s">
        <v>1571</v>
      </c>
      <c r="E20" s="291">
        <v>54.5</v>
      </c>
      <c r="F20" s="290" t="s">
        <v>705</v>
      </c>
      <c r="G20" s="290"/>
      <c r="H20" s="292">
        <v>40442</v>
      </c>
      <c r="I20" s="292">
        <v>40429</v>
      </c>
      <c r="J20" s="292">
        <v>40493</v>
      </c>
      <c r="K20" s="292"/>
      <c r="L20" s="290" t="s">
        <v>1024</v>
      </c>
      <c r="M20" s="293">
        <v>40885</v>
      </c>
      <c r="N20" s="291" t="s">
        <v>1302</v>
      </c>
      <c r="O20" s="294">
        <v>41416</v>
      </c>
      <c r="P20" s="295" t="s">
        <v>1828</v>
      </c>
      <c r="Q20" s="299"/>
      <c r="R20" s="299"/>
    </row>
    <row r="21" spans="1:18" s="298" customFormat="1" ht="60">
      <c r="A21" s="289">
        <v>19</v>
      </c>
      <c r="B21" s="290" t="s">
        <v>1339</v>
      </c>
      <c r="C21" s="291">
        <v>90014</v>
      </c>
      <c r="D21" s="290" t="s">
        <v>326</v>
      </c>
      <c r="E21" s="291">
        <v>189</v>
      </c>
      <c r="F21" s="290" t="s">
        <v>1340</v>
      </c>
      <c r="G21" s="290"/>
      <c r="H21" s="293" t="s">
        <v>1272</v>
      </c>
      <c r="I21" s="292">
        <v>40604</v>
      </c>
      <c r="J21" s="292">
        <v>40680</v>
      </c>
      <c r="K21" s="292"/>
      <c r="L21" s="290" t="s">
        <v>370</v>
      </c>
      <c r="M21" s="293">
        <v>41075</v>
      </c>
      <c r="N21" s="291" t="s">
        <v>1304</v>
      </c>
      <c r="O21" s="294">
        <v>41416</v>
      </c>
      <c r="P21" s="295" t="s">
        <v>1826</v>
      </c>
      <c r="Q21" s="300" t="s">
        <v>1911</v>
      </c>
      <c r="R21" s="299"/>
    </row>
    <row r="22" spans="1:18" s="298" customFormat="1" ht="60">
      <c r="A22" s="289">
        <v>20</v>
      </c>
      <c r="B22" s="290" t="s">
        <v>1341</v>
      </c>
      <c r="C22" s="291">
        <v>20027</v>
      </c>
      <c r="D22" s="291" t="s">
        <v>1342</v>
      </c>
      <c r="E22" s="291">
        <v>1059.5</v>
      </c>
      <c r="F22" s="290" t="s">
        <v>200</v>
      </c>
      <c r="G22" s="290"/>
      <c r="H22" s="292">
        <v>39728</v>
      </c>
      <c r="I22" s="293" t="s">
        <v>507</v>
      </c>
      <c r="J22" s="292">
        <v>40645</v>
      </c>
      <c r="K22" s="292"/>
      <c r="L22" s="290" t="s">
        <v>35</v>
      </c>
      <c r="M22" s="293">
        <v>41040</v>
      </c>
      <c r="N22" s="291" t="s">
        <v>1302</v>
      </c>
      <c r="O22" s="294">
        <v>41416</v>
      </c>
      <c r="P22" s="295" t="s">
        <v>1825</v>
      </c>
      <c r="Q22" s="299"/>
      <c r="R22" s="299"/>
    </row>
    <row r="23" spans="1:18" s="298" customFormat="1" ht="77.25">
      <c r="A23" s="289">
        <v>21</v>
      </c>
      <c r="B23" s="291" t="s">
        <v>32</v>
      </c>
      <c r="C23" s="291">
        <v>90015</v>
      </c>
      <c r="D23" s="290" t="s">
        <v>604</v>
      </c>
      <c r="E23" s="291">
        <v>1631.5</v>
      </c>
      <c r="F23" s="290" t="s">
        <v>605</v>
      </c>
      <c r="G23" s="290"/>
      <c r="H23" s="292">
        <v>40723</v>
      </c>
      <c r="I23" s="292">
        <v>40866</v>
      </c>
      <c r="J23" s="292">
        <v>40897</v>
      </c>
      <c r="K23" s="292">
        <v>40920</v>
      </c>
      <c r="L23" s="290" t="s">
        <v>1021</v>
      </c>
      <c r="M23" s="293">
        <v>41286</v>
      </c>
      <c r="N23" s="291"/>
      <c r="O23" s="294">
        <v>41479</v>
      </c>
      <c r="P23" s="295" t="s">
        <v>1905</v>
      </c>
      <c r="Q23" s="300" t="s">
        <v>1908</v>
      </c>
      <c r="R23" s="299"/>
    </row>
    <row r="24" spans="1:18" s="298" customFormat="1" ht="77.25">
      <c r="A24" s="289">
        <v>22</v>
      </c>
      <c r="B24" s="291" t="s">
        <v>32</v>
      </c>
      <c r="C24" s="291">
        <v>90016</v>
      </c>
      <c r="D24" s="290" t="s">
        <v>758</v>
      </c>
      <c r="E24" s="291">
        <v>1331.2</v>
      </c>
      <c r="F24" s="290" t="s">
        <v>605</v>
      </c>
      <c r="G24" s="290"/>
      <c r="H24" s="292">
        <v>40723</v>
      </c>
      <c r="I24" s="292">
        <v>40866</v>
      </c>
      <c r="J24" s="292">
        <v>40897</v>
      </c>
      <c r="K24" s="292">
        <v>40920</v>
      </c>
      <c r="L24" s="290" t="s">
        <v>1020</v>
      </c>
      <c r="M24" s="293">
        <v>41286</v>
      </c>
      <c r="N24" s="291"/>
      <c r="O24" s="294">
        <v>41479</v>
      </c>
      <c r="P24" s="295" t="s">
        <v>1906</v>
      </c>
      <c r="Q24" s="300" t="s">
        <v>1909</v>
      </c>
      <c r="R24" s="299"/>
    </row>
    <row r="25" spans="1:18" s="298" customFormat="1" ht="77.25">
      <c r="A25" s="289">
        <v>23</v>
      </c>
      <c r="B25" s="291" t="s">
        <v>32</v>
      </c>
      <c r="C25" s="291">
        <v>90017</v>
      </c>
      <c r="D25" s="290" t="s">
        <v>711</v>
      </c>
      <c r="E25" s="291">
        <v>1329.7</v>
      </c>
      <c r="F25" s="290" t="s">
        <v>605</v>
      </c>
      <c r="G25" s="290"/>
      <c r="H25" s="292">
        <v>40723</v>
      </c>
      <c r="I25" s="292">
        <v>40866</v>
      </c>
      <c r="J25" s="292">
        <v>40897</v>
      </c>
      <c r="K25" s="292">
        <v>40920</v>
      </c>
      <c r="L25" s="290" t="s">
        <v>1019</v>
      </c>
      <c r="M25" s="293">
        <v>41286</v>
      </c>
      <c r="N25" s="291"/>
      <c r="O25" s="294">
        <v>41479</v>
      </c>
      <c r="P25" s="295" t="s">
        <v>1907</v>
      </c>
      <c r="Q25" s="300" t="s">
        <v>1910</v>
      </c>
      <c r="R25" s="299"/>
    </row>
    <row r="26" spans="1:18" ht="104.25" customHeight="1">
      <c r="A26" s="781">
        <v>24</v>
      </c>
      <c r="B26" s="74" t="s">
        <v>1305</v>
      </c>
      <c r="C26" s="781">
        <v>90018</v>
      </c>
      <c r="D26" s="74" t="s">
        <v>1307</v>
      </c>
      <c r="E26" s="6"/>
      <c r="F26" s="783" t="s">
        <v>1309</v>
      </c>
      <c r="G26" s="6"/>
      <c r="H26" s="6" t="s">
        <v>1310</v>
      </c>
      <c r="I26" s="6"/>
      <c r="J26" s="6"/>
      <c r="K26" s="6"/>
      <c r="L26" s="6"/>
      <c r="M26" s="6"/>
      <c r="N26" s="6"/>
      <c r="O26" s="2"/>
      <c r="P26" s="2"/>
      <c r="Q26" s="2"/>
      <c r="R26" s="2"/>
    </row>
    <row r="27" spans="1:18" ht="63.75">
      <c r="A27" s="782"/>
      <c r="B27" s="74" t="s">
        <v>1306</v>
      </c>
      <c r="C27" s="782"/>
      <c r="D27" s="74" t="s">
        <v>1308</v>
      </c>
      <c r="E27" s="6"/>
      <c r="F27" s="784"/>
      <c r="G27" s="6"/>
      <c r="H27" s="6" t="s">
        <v>1310</v>
      </c>
      <c r="I27" s="6"/>
      <c r="J27" s="6"/>
      <c r="K27" s="6"/>
      <c r="L27" s="6"/>
      <c r="M27" s="6"/>
      <c r="N27" s="6"/>
      <c r="O27" s="2"/>
      <c r="P27" s="2"/>
      <c r="Q27" s="2"/>
      <c r="R27" s="2"/>
    </row>
    <row r="28" spans="1:18" s="303" customFormat="1" ht="140.25">
      <c r="A28" s="289">
        <v>25</v>
      </c>
      <c r="B28" s="291" t="s">
        <v>1800</v>
      </c>
      <c r="C28" s="291">
        <v>90019</v>
      </c>
      <c r="D28" s="290" t="s">
        <v>1801</v>
      </c>
      <c r="E28" s="290" t="s">
        <v>2021</v>
      </c>
      <c r="F28" s="290" t="s">
        <v>605</v>
      </c>
      <c r="G28" s="290" t="s">
        <v>2022</v>
      </c>
      <c r="H28" s="292">
        <v>41572</v>
      </c>
      <c r="I28" s="291"/>
      <c r="J28" s="291"/>
      <c r="K28" s="291"/>
      <c r="L28" s="291"/>
      <c r="M28" s="291"/>
      <c r="N28" s="291"/>
      <c r="O28" s="290" t="s">
        <v>2023</v>
      </c>
      <c r="P28" s="290" t="s">
        <v>2024</v>
      </c>
      <c r="Q28" s="290" t="s">
        <v>2025</v>
      </c>
      <c r="R28" s="302" t="s">
        <v>2026</v>
      </c>
    </row>
    <row r="29" spans="1:18" ht="12.75">
      <c r="A29" s="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"/>
      <c r="P29" s="2"/>
      <c r="Q29" s="2"/>
      <c r="R29" s="2"/>
    </row>
    <row r="30" spans="1:18" ht="12.75">
      <c r="A30" s="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"/>
      <c r="P30" s="2"/>
      <c r="Q30" s="2"/>
      <c r="R30" s="2"/>
    </row>
    <row r="31" spans="1:18" ht="12.75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"/>
      <c r="P31" s="2"/>
      <c r="Q31" s="2"/>
      <c r="R31" s="2"/>
    </row>
    <row r="32" spans="1:18" ht="12.75">
      <c r="A32" s="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"/>
      <c r="P32" s="2"/>
      <c r="Q32" s="2"/>
      <c r="R32" s="2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>
      <c r="A50" s="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>
      <c r="A51" s="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</sheetData>
  <sheetProtection/>
  <mergeCells count="4">
    <mergeCell ref="A1:P1"/>
    <mergeCell ref="A26:A27"/>
    <mergeCell ref="C26:C27"/>
    <mergeCell ref="F26:F27"/>
  </mergeCells>
  <printOptions/>
  <pageMargins left="0.75" right="0.75" top="1" bottom="1" header="0.5" footer="0.5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</cp:lastModifiedBy>
  <cp:lastPrinted>2022-01-06T17:22:34Z</cp:lastPrinted>
  <dcterms:created xsi:type="dcterms:W3CDTF">2006-03-22T07:36:08Z</dcterms:created>
  <dcterms:modified xsi:type="dcterms:W3CDTF">2022-01-27T16:58:42Z</dcterms:modified>
  <cp:category/>
  <cp:version/>
  <cp:contentType/>
  <cp:contentStatus/>
</cp:coreProperties>
</file>